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勤怠" sheetId="2" state="visible" r:id="rId2"/>
    <sheet xmlns:r="http://schemas.openxmlformats.org/officeDocument/2006/relationships" name="設定" sheetId="3" state="visible" r:id="rId3"/>
    <sheet xmlns:r="http://schemas.openxmlformats.org/officeDocument/2006/relationships" name="祝日" sheetId="4" state="visible" r:id="rId4"/>
  </sheets>
  <definedNames>
    <definedName name="_xlnm.Print_Area" localSheetId="1">'勤怠'!$A$1:$L$49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"/>
    <numFmt numFmtId="165" formatCode="yyyy-mm-dd"/>
    <numFmt numFmtId="166" formatCode="yyyy/m/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3F3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20" fontId="0" fillId="3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4" borderId="1" pivotButton="0" quotePrefix="0" xfId="0"/>
    <xf numFmtId="1" fontId="0" fillId="4" borderId="1" applyAlignment="1" pivotButton="0" quotePrefix="0" xfId="0">
      <alignment horizontal="right" vertical="center"/>
    </xf>
    <xf numFmtId="2" fontId="0" fillId="4" borderId="1" applyAlignment="1" pivotButton="0" quotePrefix="0" xfId="0">
      <alignment horizontal="right" vertical="center"/>
    </xf>
    <xf numFmtId="3" fontId="0" fillId="4" borderId="1" applyAlignment="1" pivotButton="0" quotePrefix="0" xfId="0">
      <alignment horizontal="right" vertical="center"/>
    </xf>
    <xf numFmtId="0" fontId="2" fillId="2" borderId="1" pivotButton="0" quotePrefix="0" xfId="0"/>
    <xf numFmtId="0" fontId="0" fillId="3" borderId="1" pivotButton="0" quotePrefix="0" xfId="0"/>
    <xf numFmtId="3" fontId="0" fillId="3" borderId="1" pivotButton="0" quotePrefix="0" xfId="0"/>
    <xf numFmtId="20" fontId="0" fillId="3" borderId="1" pivotButton="0" quotePrefix="0" xfId="0"/>
    <xf numFmtId="9" fontId="0" fillId="3" borderId="1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DDDDD"/>
          <bgColor rgb="00DDDDDD"/>
        </patternFill>
      </fill>
    </dxf>
    <dxf>
      <fill>
        <patternFill patternType="solid">
          <fgColor rgb="00FBE2E2"/>
          <bgColor rgb="00FBE2E2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勤怠管理表テンプレート（1人・1か月）の使い方</t>
        </is>
      </c>
    </row>
    <row r="2">
      <c r="A2" t="inlineStr"/>
    </row>
    <row r="3">
      <c r="A3" t="inlineStr">
        <is>
          <t>1. 「設定」シートに氏名・年・月を入れる。時給は概算支給額を出したいときだけ。所定労働時間と割増率は必要なら変える。</t>
        </is>
      </c>
    </row>
    <row r="4">
      <c r="A4" t="inlineStr">
        <is>
          <t>2. 「勤怠」シートの区分に 出勤／休日／有給／欠勤／特休 を選ぶ。出勤の日は出勤・退勤の時刻と休憩（分）を入れる。</t>
        </is>
      </c>
    </row>
    <row r="5">
      <c r="A5" t="inlineStr">
        <is>
          <t>3. 実働・残業・深夜・休日労働が自動で出る。退勤が出勤より早い時刻なら翌日の退勤として計算する（夜勤）。</t>
        </is>
      </c>
    </row>
    <row r="6">
      <c r="A6" t="inlineStr">
        <is>
          <t>4. 暦の列に「休」が出る日（土日祝）の勤務は休日労働として集計し、残業には数えない。</t>
        </is>
      </c>
    </row>
    <row r="7">
      <c r="A7" t="inlineStr">
        <is>
          <t>5. 一番下の集計に出勤日数・有給日数・各合計・概算支給額が出る。</t>
        </is>
      </c>
    </row>
    <row r="8">
      <c r="A8" t="inlineStr"/>
    </row>
    <row r="9">
      <c r="A9" t="inlineStr">
        <is>
          <t>深夜は22時から翌5時（設定で変更可）。休憩がその時間帯に入っていても差し引かない（保守的に多めに出る）。</t>
        </is>
      </c>
    </row>
    <row r="10">
      <c r="A10" t="inlineStr">
        <is>
          <t>残業は「1日の所定労働時間を超えた分」だけ。週40時間を超えた分の計算はしていない。</t>
        </is>
      </c>
    </row>
    <row r="11">
      <c r="A11" t="inlineStr">
        <is>
          <t>サンプルとして10月の1〜14日に勤務を入れてある。消して使う。</t>
        </is>
      </c>
    </row>
    <row r="12">
      <c r="A12" t="inlineStr">
        <is>
          <t>1人1ファイル。複数人なら人数分コピーする。</t>
        </is>
      </c>
    </row>
    <row r="13">
      <c r="A13" t="inlineStr"/>
    </row>
    <row r="14">
      <c r="A14" t="inlineStr">
        <is>
          <t>配布元: シゴトの型 https://shigotokata.com/</t>
        </is>
      </c>
    </row>
    <row r="15">
      <c r="A15" t="inlineStr">
        <is>
          <t>個人・法人を問わず業務に自由に使ってよい。再配布と販売は不可。給与計算の確定には就業規則と社労士の確認を。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" customWidth="1" min="1" max="1"/>
    <col width="4" customWidth="1" min="2" max="2"/>
    <col width="4" customWidth="1" min="3" max="3"/>
    <col width="7" customWidth="1" min="4" max="4"/>
    <col width="8" customWidth="1" min="5" max="5"/>
    <col width="8" customWidth="1" min="6" max="6"/>
    <col width="9" customWidth="1" min="7" max="7"/>
    <col width="7" customWidth="1" min="8" max="8"/>
    <col width="7" customWidth="1" min="9" max="9"/>
    <col width="7" customWidth="1" min="10" max="10"/>
    <col width="9" customWidth="1" min="11" max="11"/>
    <col width="18" customWidth="1" min="12" max="12"/>
  </cols>
  <sheetData>
    <row r="1">
      <c r="A1" s="2">
        <f>"勤怠管理表　"&amp;設定!B2&amp;"年"&amp;設定!B3&amp;"月　"&amp;設定!B1</f>
        <v/>
      </c>
    </row>
    <row r="2">
      <c r="A2" t="inlineStr">
        <is>
          <t>黄色が入力欄。区分・出勤・退勤・休憩を入れると右側が自動計算。退勤が出勤より早ければ翌日扱い。</t>
        </is>
      </c>
    </row>
    <row r="3">
      <c r="A3" t="inlineStr">
        <is>
          <t>区分: 出勤／休日／有給／欠勤／特休。暦の「休」は土日祝で、その日の勤務は休日労働として集計。</t>
        </is>
      </c>
    </row>
    <row r="6">
      <c r="A6" s="3" t="inlineStr">
        <is>
          <t>日</t>
        </is>
      </c>
      <c r="B6" s="3" t="inlineStr">
        <is>
          <t>曜</t>
        </is>
      </c>
      <c r="C6" s="3" t="inlineStr">
        <is>
          <t>暦</t>
        </is>
      </c>
      <c r="D6" s="3" t="inlineStr">
        <is>
          <t>区分</t>
        </is>
      </c>
      <c r="E6" s="3" t="inlineStr">
        <is>
          <t>出勤</t>
        </is>
      </c>
      <c r="F6" s="3" t="inlineStr">
        <is>
          <t>退勤</t>
        </is>
      </c>
      <c r="G6" s="3" t="inlineStr">
        <is>
          <t>休憩(分)</t>
        </is>
      </c>
      <c r="H6" s="3" t="inlineStr">
        <is>
          <t>実働</t>
        </is>
      </c>
      <c r="I6" s="3" t="inlineStr">
        <is>
          <t>残業</t>
        </is>
      </c>
      <c r="J6" s="3" t="inlineStr">
        <is>
          <t>深夜</t>
        </is>
      </c>
      <c r="K6" s="3" t="inlineStr">
        <is>
          <t>休日労働</t>
        </is>
      </c>
      <c r="L6" s="3" t="inlineStr">
        <is>
          <t>備考</t>
        </is>
      </c>
    </row>
    <row r="7">
      <c r="A7" s="4">
        <f>IF(1&lt;=DAY(EOMONTH(DATE(設定!$B$2,設定!$B$3,1),0)),DATE(設定!$B$2,設定!$B$3,1),"")</f>
        <v/>
      </c>
      <c r="B7" s="5">
        <f>IF(A7="","",TEXT(A7,"aaa"))</f>
        <v/>
      </c>
      <c r="C7" s="5">
        <f>IF(A7="","",IF(OR(WEEKDAY(A7)=1,WEEKDAY(A7)=7,COUNTIF(祝日!$A:$A,A7)&gt;0),"休",""))</f>
        <v/>
      </c>
      <c r="D7" s="6" t="inlineStr">
        <is>
          <t>出勤</t>
        </is>
      </c>
      <c r="E7" s="7" t="n">
        <v>0.375</v>
      </c>
      <c r="F7" s="7" t="n">
        <v>0.75</v>
      </c>
      <c r="G7" s="6" t="n">
        <v>60</v>
      </c>
      <c r="H7" s="8">
        <f>IF(OR(A7="",E7="",F7=""),"",ROUND((IF(F7&lt;=E7,F7+1,F7)-E7)*24-N(G7)/60,2))</f>
        <v/>
      </c>
      <c r="I7" s="8">
        <f>IF(H7="","",IF(C7="休",0,MAX(0,H7-設定!$B$5)))</f>
        <v/>
      </c>
      <c r="J7" s="8">
        <f>IF(H7="","",ROUND((MAX(0,MIN(IF(F7&lt;=E7,F7+1,F7),設定!$B$7+1)-MAX(E7,設定!$B$6))+MAX(0,MIN(IF(F7&lt;=E7,F7+1,F7),設定!$B$7)-MAX(E7,設定!$B$6-1)))*24,2))</f>
        <v/>
      </c>
      <c r="K7" s="8">
        <f>IF(H7="","",IF(C7="休",H7,0))</f>
        <v/>
      </c>
      <c r="L7" s="6" t="n"/>
    </row>
    <row r="8">
      <c r="A8" s="4">
        <f>IF(2&lt;=DAY(EOMONTH(DATE(設定!$B$2,設定!$B$3,1),0)),DATE(設定!$B$2,設定!$B$3,2),"")</f>
        <v/>
      </c>
      <c r="B8" s="5">
        <f>IF(A8="","",TEXT(A8,"aaa"))</f>
        <v/>
      </c>
      <c r="C8" s="5">
        <f>IF(A8="","",IF(OR(WEEKDAY(A8)=1,WEEKDAY(A8)=7,COUNTIF(祝日!$A:$A,A8)&gt;0),"休",""))</f>
        <v/>
      </c>
      <c r="D8" s="6" t="inlineStr">
        <is>
          <t>出勤</t>
        </is>
      </c>
      <c r="E8" s="7" t="n">
        <v>0.375</v>
      </c>
      <c r="F8" s="7" t="n">
        <v>0.8541666666666666</v>
      </c>
      <c r="G8" s="6" t="n">
        <v>60</v>
      </c>
      <c r="H8" s="8">
        <f>IF(OR(A8="",E8="",F8=""),"",ROUND((IF(F8&lt;=E8,F8+1,F8)-E8)*24-N(G8)/60,2))</f>
        <v/>
      </c>
      <c r="I8" s="8">
        <f>IF(H8="","",IF(C8="休",0,MAX(0,H8-設定!$B$5)))</f>
        <v/>
      </c>
      <c r="J8" s="8">
        <f>IF(H8="","",ROUND((MAX(0,MIN(IF(F8&lt;=E8,F8+1,F8),設定!$B$7+1)-MAX(E8,設定!$B$6))+MAX(0,MIN(IF(F8&lt;=E8,F8+1,F8),設定!$B$7)-MAX(E8,設定!$B$6-1)))*24,2))</f>
        <v/>
      </c>
      <c r="K8" s="8">
        <f>IF(H8="","",IF(C8="休",H8,0))</f>
        <v/>
      </c>
      <c r="L8" s="6" t="n"/>
    </row>
    <row r="9">
      <c r="A9" s="4">
        <f>IF(3&lt;=DAY(EOMONTH(DATE(設定!$B$2,設定!$B$3,1),0)),DATE(設定!$B$2,設定!$B$3,3),"")</f>
        <v/>
      </c>
      <c r="B9" s="5">
        <f>IF(A9="","",TEXT(A9,"aaa"))</f>
        <v/>
      </c>
      <c r="C9" s="5">
        <f>IF(A9="","",IF(OR(WEEKDAY(A9)=1,WEEKDAY(A9)=7,COUNTIF(祝日!$A:$A,A9)&gt;0),"休",""))</f>
        <v/>
      </c>
      <c r="D9" s="6" t="n"/>
      <c r="E9" s="7" t="n"/>
      <c r="F9" s="7" t="n"/>
      <c r="G9" s="6" t="n"/>
      <c r="H9" s="8">
        <f>IF(OR(A9="",E9="",F9=""),"",ROUND((IF(F9&lt;=E9,F9+1,F9)-E9)*24-N(G9)/60,2))</f>
        <v/>
      </c>
      <c r="I9" s="8">
        <f>IF(H9="","",IF(C9="休",0,MAX(0,H9-設定!$B$5)))</f>
        <v/>
      </c>
      <c r="J9" s="8">
        <f>IF(H9="","",ROUND((MAX(0,MIN(IF(F9&lt;=E9,F9+1,F9),設定!$B$7+1)-MAX(E9,設定!$B$6))+MAX(0,MIN(IF(F9&lt;=E9,F9+1,F9),設定!$B$7)-MAX(E9,設定!$B$6-1)))*24,2))</f>
        <v/>
      </c>
      <c r="K9" s="8">
        <f>IF(H9="","",IF(C9="休",H9,0))</f>
        <v/>
      </c>
      <c r="L9" s="6" t="n"/>
    </row>
    <row r="10">
      <c r="A10" s="4">
        <f>IF(4&lt;=DAY(EOMONTH(DATE(設定!$B$2,設定!$B$3,1),0)),DATE(設定!$B$2,設定!$B$3,4),"")</f>
        <v/>
      </c>
      <c r="B10" s="5">
        <f>IF(A10="","",TEXT(A10,"aaa"))</f>
        <v/>
      </c>
      <c r="C10" s="5">
        <f>IF(A10="","",IF(OR(WEEKDAY(A10)=1,WEEKDAY(A10)=7,COUNTIF(祝日!$A:$A,A10)&gt;0),"休",""))</f>
        <v/>
      </c>
      <c r="D10" s="6" t="n"/>
      <c r="E10" s="7" t="n"/>
      <c r="F10" s="7" t="n"/>
      <c r="G10" s="6" t="n"/>
      <c r="H10" s="8">
        <f>IF(OR(A10="",E10="",F10=""),"",ROUND((IF(F10&lt;=E10,F10+1,F10)-E10)*24-N(G10)/60,2))</f>
        <v/>
      </c>
      <c r="I10" s="8">
        <f>IF(H10="","",IF(C10="休",0,MAX(0,H10-設定!$B$5)))</f>
        <v/>
      </c>
      <c r="J10" s="8">
        <f>IF(H10="","",ROUND((MAX(0,MIN(IF(F10&lt;=E10,F10+1,F10),設定!$B$7+1)-MAX(E10,設定!$B$6))+MAX(0,MIN(IF(F10&lt;=E10,F10+1,F10),設定!$B$7)-MAX(E10,設定!$B$6-1)))*24,2))</f>
        <v/>
      </c>
      <c r="K10" s="8">
        <f>IF(H10="","",IF(C10="休",H10,0))</f>
        <v/>
      </c>
      <c r="L10" s="6" t="n"/>
    </row>
    <row r="11">
      <c r="A11" s="4">
        <f>IF(5&lt;=DAY(EOMONTH(DATE(設定!$B$2,設定!$B$3,1),0)),DATE(設定!$B$2,設定!$B$3,5),"")</f>
        <v/>
      </c>
      <c r="B11" s="5">
        <f>IF(A11="","",TEXT(A11,"aaa"))</f>
        <v/>
      </c>
      <c r="C11" s="5">
        <f>IF(A11="","",IF(OR(WEEKDAY(A11)=1,WEEKDAY(A11)=7,COUNTIF(祝日!$A:$A,A11)&gt;0),"休",""))</f>
        <v/>
      </c>
      <c r="D11" s="6" t="inlineStr">
        <is>
          <t>出勤</t>
        </is>
      </c>
      <c r="E11" s="7" t="n">
        <v>0.625</v>
      </c>
      <c r="F11" s="7" t="n">
        <v>0</v>
      </c>
      <c r="G11" s="6" t="n">
        <v>45</v>
      </c>
      <c r="H11" s="8">
        <f>IF(OR(A11="",E11="",F11=""),"",ROUND((IF(F11&lt;=E11,F11+1,F11)-E11)*24-N(G11)/60,2))</f>
        <v/>
      </c>
      <c r="I11" s="8">
        <f>IF(H11="","",IF(C11="休",0,MAX(0,H11-設定!$B$5)))</f>
        <v/>
      </c>
      <c r="J11" s="8">
        <f>IF(H11="","",ROUND((MAX(0,MIN(IF(F11&lt;=E11,F11+1,F11),設定!$B$7+1)-MAX(E11,設定!$B$6))+MAX(0,MIN(IF(F11&lt;=E11,F11+1,F11),設定!$B$7)-MAX(E11,設定!$B$6-1)))*24,2))</f>
        <v/>
      </c>
      <c r="K11" s="8">
        <f>IF(H11="","",IF(C11="休",H11,0))</f>
        <v/>
      </c>
      <c r="L11" s="6" t="n"/>
    </row>
    <row r="12">
      <c r="A12" s="4">
        <f>IF(6&lt;=DAY(EOMONTH(DATE(設定!$B$2,設定!$B$3,1),0)),DATE(設定!$B$2,設定!$B$3,6),"")</f>
        <v/>
      </c>
      <c r="B12" s="5">
        <f>IF(A12="","",TEXT(A12,"aaa"))</f>
        <v/>
      </c>
      <c r="C12" s="5">
        <f>IF(A12="","",IF(OR(WEEKDAY(A12)=1,WEEKDAY(A12)=7,COUNTIF(祝日!$A:$A,A12)&gt;0),"休",""))</f>
        <v/>
      </c>
      <c r="D12" s="6" t="inlineStr">
        <is>
          <t>出勤</t>
        </is>
      </c>
      <c r="E12" s="7" t="n">
        <v>0.9166666666666666</v>
      </c>
      <c r="F12" s="7" t="n">
        <v>0.2916666666666667</v>
      </c>
      <c r="G12" s="6" t="n">
        <v>60</v>
      </c>
      <c r="H12" s="8">
        <f>IF(OR(A12="",E12="",F12=""),"",ROUND((IF(F12&lt;=E12,F12+1,F12)-E12)*24-N(G12)/60,2))</f>
        <v/>
      </c>
      <c r="I12" s="8">
        <f>IF(H12="","",IF(C12="休",0,MAX(0,H12-設定!$B$5)))</f>
        <v/>
      </c>
      <c r="J12" s="8">
        <f>IF(H12="","",ROUND((MAX(0,MIN(IF(F12&lt;=E12,F12+1,F12),設定!$B$7+1)-MAX(E12,設定!$B$6))+MAX(0,MIN(IF(F12&lt;=E12,F12+1,F12),設定!$B$7)-MAX(E12,設定!$B$6-1)))*24,2))</f>
        <v/>
      </c>
      <c r="K12" s="8">
        <f>IF(H12="","",IF(C12="休",H12,0))</f>
        <v/>
      </c>
      <c r="L12" s="6" t="n"/>
    </row>
    <row r="13">
      <c r="A13" s="4">
        <f>IF(7&lt;=DAY(EOMONTH(DATE(設定!$B$2,設定!$B$3,1),0)),DATE(設定!$B$2,設定!$B$3,7),"")</f>
        <v/>
      </c>
      <c r="B13" s="5">
        <f>IF(A13="","",TEXT(A13,"aaa"))</f>
        <v/>
      </c>
      <c r="C13" s="5">
        <f>IF(A13="","",IF(OR(WEEKDAY(A13)=1,WEEKDAY(A13)=7,COUNTIF(祝日!$A:$A,A13)&gt;0),"休",""))</f>
        <v/>
      </c>
      <c r="D13" s="6" t="inlineStr">
        <is>
          <t>出勤</t>
        </is>
      </c>
      <c r="E13" s="7" t="n">
        <v>0.1666666666666667</v>
      </c>
      <c r="F13" s="7" t="n">
        <v>0.5416666666666666</v>
      </c>
      <c r="G13" s="6" t="n">
        <v>60</v>
      </c>
      <c r="H13" s="8">
        <f>IF(OR(A13="",E13="",F13=""),"",ROUND((IF(F13&lt;=E13,F13+1,F13)-E13)*24-N(G13)/60,2))</f>
        <v/>
      </c>
      <c r="I13" s="8">
        <f>IF(H13="","",IF(C13="休",0,MAX(0,H13-設定!$B$5)))</f>
        <v/>
      </c>
      <c r="J13" s="8">
        <f>IF(H13="","",ROUND((MAX(0,MIN(IF(F13&lt;=E13,F13+1,F13),設定!$B$7+1)-MAX(E13,設定!$B$6))+MAX(0,MIN(IF(F13&lt;=E13,F13+1,F13),設定!$B$7)-MAX(E13,設定!$B$6-1)))*24,2))</f>
        <v/>
      </c>
      <c r="K13" s="8">
        <f>IF(H13="","",IF(C13="休",H13,0))</f>
        <v/>
      </c>
      <c r="L13" s="6" t="n"/>
    </row>
    <row r="14">
      <c r="A14" s="4">
        <f>IF(8&lt;=DAY(EOMONTH(DATE(設定!$B$2,設定!$B$3,1),0)),DATE(設定!$B$2,設定!$B$3,8),"")</f>
        <v/>
      </c>
      <c r="B14" s="5">
        <f>IF(A14="","",TEXT(A14,"aaa"))</f>
        <v/>
      </c>
      <c r="C14" s="5">
        <f>IF(A14="","",IF(OR(WEEKDAY(A14)=1,WEEKDAY(A14)=7,COUNTIF(祝日!$A:$A,A14)&gt;0),"休",""))</f>
        <v/>
      </c>
      <c r="D14" s="6" t="inlineStr">
        <is>
          <t>有給</t>
        </is>
      </c>
      <c r="E14" s="7" t="n"/>
      <c r="F14" s="7" t="n"/>
      <c r="G14" s="6" t="n"/>
      <c r="H14" s="8">
        <f>IF(OR(A14="",E14="",F14=""),"",ROUND((IF(F14&lt;=E14,F14+1,F14)-E14)*24-N(G14)/60,2))</f>
        <v/>
      </c>
      <c r="I14" s="8">
        <f>IF(H14="","",IF(C14="休",0,MAX(0,H14-設定!$B$5)))</f>
        <v/>
      </c>
      <c r="J14" s="8">
        <f>IF(H14="","",ROUND((MAX(0,MIN(IF(F14&lt;=E14,F14+1,F14),設定!$B$7+1)-MAX(E14,設定!$B$6))+MAX(0,MIN(IF(F14&lt;=E14,F14+1,F14),設定!$B$7)-MAX(E14,設定!$B$6-1)))*24,2))</f>
        <v/>
      </c>
      <c r="K14" s="8">
        <f>IF(H14="","",IF(C14="休",H14,0))</f>
        <v/>
      </c>
      <c r="L14" s="6" t="n"/>
    </row>
    <row r="15">
      <c r="A15" s="4">
        <f>IF(9&lt;=DAY(EOMONTH(DATE(設定!$B$2,設定!$B$3,1),0)),DATE(設定!$B$2,設定!$B$3,9),"")</f>
        <v/>
      </c>
      <c r="B15" s="5">
        <f>IF(A15="","",TEXT(A15,"aaa"))</f>
        <v/>
      </c>
      <c r="C15" s="5">
        <f>IF(A15="","",IF(OR(WEEKDAY(A15)=1,WEEKDAY(A15)=7,COUNTIF(祝日!$A:$A,A15)&gt;0),"休",""))</f>
        <v/>
      </c>
      <c r="D15" s="6" t="inlineStr">
        <is>
          <t>出勤</t>
        </is>
      </c>
      <c r="E15" s="7" t="n">
        <v>0.375</v>
      </c>
      <c r="F15" s="7" t="n">
        <v>0.75</v>
      </c>
      <c r="G15" s="6" t="n">
        <v>60</v>
      </c>
      <c r="H15" s="8">
        <f>IF(OR(A15="",E15="",F15=""),"",ROUND((IF(F15&lt;=E15,F15+1,F15)-E15)*24-N(G15)/60,2))</f>
        <v/>
      </c>
      <c r="I15" s="8">
        <f>IF(H15="","",IF(C15="休",0,MAX(0,H15-設定!$B$5)))</f>
        <v/>
      </c>
      <c r="J15" s="8">
        <f>IF(H15="","",ROUND((MAX(0,MIN(IF(F15&lt;=E15,F15+1,F15),設定!$B$7+1)-MAX(E15,設定!$B$6))+MAX(0,MIN(IF(F15&lt;=E15,F15+1,F15),設定!$B$7)-MAX(E15,設定!$B$6-1)))*24,2))</f>
        <v/>
      </c>
      <c r="K15" s="8">
        <f>IF(H15="","",IF(C15="休",H15,0))</f>
        <v/>
      </c>
      <c r="L15" s="6" t="n"/>
    </row>
    <row r="16">
      <c r="A16" s="4">
        <f>IF(10&lt;=DAY(EOMONTH(DATE(設定!$B$2,設定!$B$3,1),0)),DATE(設定!$B$2,設定!$B$3,10),"")</f>
        <v/>
      </c>
      <c r="B16" s="5">
        <f>IF(A16="","",TEXT(A16,"aaa"))</f>
        <v/>
      </c>
      <c r="C16" s="5">
        <f>IF(A16="","",IF(OR(WEEKDAY(A16)=1,WEEKDAY(A16)=7,COUNTIF(祝日!$A:$A,A16)&gt;0),"休",""))</f>
        <v/>
      </c>
      <c r="D16" s="6" t="n"/>
      <c r="E16" s="7" t="n"/>
      <c r="F16" s="7" t="n"/>
      <c r="G16" s="6" t="n"/>
      <c r="H16" s="8">
        <f>IF(OR(A16="",E16="",F16=""),"",ROUND((IF(F16&lt;=E16,F16+1,F16)-E16)*24-N(G16)/60,2))</f>
        <v/>
      </c>
      <c r="I16" s="8">
        <f>IF(H16="","",IF(C16="休",0,MAX(0,H16-設定!$B$5)))</f>
        <v/>
      </c>
      <c r="J16" s="8">
        <f>IF(H16="","",ROUND((MAX(0,MIN(IF(F16&lt;=E16,F16+1,F16),設定!$B$7+1)-MAX(E16,設定!$B$6))+MAX(0,MIN(IF(F16&lt;=E16,F16+1,F16),設定!$B$7)-MAX(E16,設定!$B$6-1)))*24,2))</f>
        <v/>
      </c>
      <c r="K16" s="8">
        <f>IF(H16="","",IF(C16="休",H16,0))</f>
        <v/>
      </c>
      <c r="L16" s="6" t="n"/>
    </row>
    <row r="17">
      <c r="A17" s="4">
        <f>IF(11&lt;=DAY(EOMONTH(DATE(設定!$B$2,設定!$B$3,1),0)),DATE(設定!$B$2,設定!$B$3,11),"")</f>
        <v/>
      </c>
      <c r="B17" s="5">
        <f>IF(A17="","",TEXT(A17,"aaa"))</f>
        <v/>
      </c>
      <c r="C17" s="5">
        <f>IF(A17="","",IF(OR(WEEKDAY(A17)=1,WEEKDAY(A17)=7,COUNTIF(祝日!$A:$A,A17)&gt;0),"休",""))</f>
        <v/>
      </c>
      <c r="D17" s="6" t="inlineStr">
        <is>
          <t>出勤</t>
        </is>
      </c>
      <c r="E17" s="7" t="n">
        <v>0.4166666666666667</v>
      </c>
      <c r="F17" s="7" t="n">
        <v>0.625</v>
      </c>
      <c r="G17" s="6" t="n">
        <v>0</v>
      </c>
      <c r="H17" s="8">
        <f>IF(OR(A17="",E17="",F17=""),"",ROUND((IF(F17&lt;=E17,F17+1,F17)-E17)*24-N(G17)/60,2))</f>
        <v/>
      </c>
      <c r="I17" s="8">
        <f>IF(H17="","",IF(C17="休",0,MAX(0,H17-設定!$B$5)))</f>
        <v/>
      </c>
      <c r="J17" s="8">
        <f>IF(H17="","",ROUND((MAX(0,MIN(IF(F17&lt;=E17,F17+1,F17),設定!$B$7+1)-MAX(E17,設定!$B$6))+MAX(0,MIN(IF(F17&lt;=E17,F17+1,F17),設定!$B$7)-MAX(E17,設定!$B$6-1)))*24,2))</f>
        <v/>
      </c>
      <c r="K17" s="8">
        <f>IF(H17="","",IF(C17="休",H17,0))</f>
        <v/>
      </c>
      <c r="L17" s="6" t="n"/>
    </row>
    <row r="18">
      <c r="A18" s="4">
        <f>IF(12&lt;=DAY(EOMONTH(DATE(設定!$B$2,設定!$B$3,1),0)),DATE(設定!$B$2,設定!$B$3,12),"")</f>
        <v/>
      </c>
      <c r="B18" s="5">
        <f>IF(A18="","",TEXT(A18,"aaa"))</f>
        <v/>
      </c>
      <c r="C18" s="5">
        <f>IF(A18="","",IF(OR(WEEKDAY(A18)=1,WEEKDAY(A18)=7,COUNTIF(祝日!$A:$A,A18)&gt;0),"休",""))</f>
        <v/>
      </c>
      <c r="D18" s="6" t="inlineStr">
        <is>
          <t>出勤</t>
        </is>
      </c>
      <c r="E18" s="7" t="n">
        <v>0.375</v>
      </c>
      <c r="F18" s="7" t="n">
        <v>0.75</v>
      </c>
      <c r="G18" s="6" t="n">
        <v>60</v>
      </c>
      <c r="H18" s="8">
        <f>IF(OR(A18="",E18="",F18=""),"",ROUND((IF(F18&lt;=E18,F18+1,F18)-E18)*24-N(G18)/60,2))</f>
        <v/>
      </c>
      <c r="I18" s="8">
        <f>IF(H18="","",IF(C18="休",0,MAX(0,H18-設定!$B$5)))</f>
        <v/>
      </c>
      <c r="J18" s="8">
        <f>IF(H18="","",ROUND((MAX(0,MIN(IF(F18&lt;=E18,F18+1,F18),設定!$B$7+1)-MAX(E18,設定!$B$6))+MAX(0,MIN(IF(F18&lt;=E18,F18+1,F18),設定!$B$7)-MAX(E18,設定!$B$6-1)))*24,2))</f>
        <v/>
      </c>
      <c r="K18" s="8">
        <f>IF(H18="","",IF(C18="休",H18,0))</f>
        <v/>
      </c>
      <c r="L18" s="6" t="n"/>
    </row>
    <row r="19">
      <c r="A19" s="4">
        <f>IF(13&lt;=DAY(EOMONTH(DATE(設定!$B$2,設定!$B$3,1),0)),DATE(設定!$B$2,設定!$B$3,13),"")</f>
        <v/>
      </c>
      <c r="B19" s="5">
        <f>IF(A19="","",TEXT(A19,"aaa"))</f>
        <v/>
      </c>
      <c r="C19" s="5">
        <f>IF(A19="","",IF(OR(WEEKDAY(A19)=1,WEEKDAY(A19)=7,COUNTIF(祝日!$A:$A,A19)&gt;0),"休",""))</f>
        <v/>
      </c>
      <c r="D19" s="6" t="inlineStr">
        <is>
          <t>出勤</t>
        </is>
      </c>
      <c r="E19" s="7" t="n">
        <v>0.375</v>
      </c>
      <c r="F19" s="7" t="n">
        <v>0.7083333333333334</v>
      </c>
      <c r="G19" s="6" t="n">
        <v>60</v>
      </c>
      <c r="H19" s="8">
        <f>IF(OR(A19="",E19="",F19=""),"",ROUND((IF(F19&lt;=E19,F19+1,F19)-E19)*24-N(G19)/60,2))</f>
        <v/>
      </c>
      <c r="I19" s="8">
        <f>IF(H19="","",IF(C19="休",0,MAX(0,H19-設定!$B$5)))</f>
        <v/>
      </c>
      <c r="J19" s="8">
        <f>IF(H19="","",ROUND((MAX(0,MIN(IF(F19&lt;=E19,F19+1,F19),設定!$B$7+1)-MAX(E19,設定!$B$6))+MAX(0,MIN(IF(F19&lt;=E19,F19+1,F19),設定!$B$7)-MAX(E19,設定!$B$6-1)))*24,2))</f>
        <v/>
      </c>
      <c r="K19" s="8">
        <f>IF(H19="","",IF(C19="休",H19,0))</f>
        <v/>
      </c>
      <c r="L19" s="6" t="n"/>
    </row>
    <row r="20">
      <c r="A20" s="4">
        <f>IF(14&lt;=DAY(EOMONTH(DATE(設定!$B$2,設定!$B$3,1),0)),DATE(設定!$B$2,設定!$B$3,14),"")</f>
        <v/>
      </c>
      <c r="B20" s="5">
        <f>IF(A20="","",TEXT(A20,"aaa"))</f>
        <v/>
      </c>
      <c r="C20" s="5">
        <f>IF(A20="","",IF(OR(WEEKDAY(A20)=1,WEEKDAY(A20)=7,COUNTIF(祝日!$A:$A,A20)&gt;0),"休",""))</f>
        <v/>
      </c>
      <c r="D20" s="6" t="inlineStr">
        <is>
          <t>欠勤</t>
        </is>
      </c>
      <c r="E20" s="7" t="n"/>
      <c r="F20" s="7" t="n"/>
      <c r="G20" s="6" t="n"/>
      <c r="H20" s="8">
        <f>IF(OR(A20="",E20="",F20=""),"",ROUND((IF(F20&lt;=E20,F20+1,F20)-E20)*24-N(G20)/60,2))</f>
        <v/>
      </c>
      <c r="I20" s="8">
        <f>IF(H20="","",IF(C20="休",0,MAX(0,H20-設定!$B$5)))</f>
        <v/>
      </c>
      <c r="J20" s="8">
        <f>IF(H20="","",ROUND((MAX(0,MIN(IF(F20&lt;=E20,F20+1,F20),設定!$B$7+1)-MAX(E20,設定!$B$6))+MAX(0,MIN(IF(F20&lt;=E20,F20+1,F20),設定!$B$7)-MAX(E20,設定!$B$6-1)))*24,2))</f>
        <v/>
      </c>
      <c r="K20" s="8">
        <f>IF(H20="","",IF(C20="休",H20,0))</f>
        <v/>
      </c>
      <c r="L20" s="6" t="n"/>
    </row>
    <row r="21">
      <c r="A21" s="4">
        <f>IF(15&lt;=DAY(EOMONTH(DATE(設定!$B$2,設定!$B$3,1),0)),DATE(設定!$B$2,設定!$B$3,15),"")</f>
        <v/>
      </c>
      <c r="B21" s="5">
        <f>IF(A21="","",TEXT(A21,"aaa"))</f>
        <v/>
      </c>
      <c r="C21" s="5">
        <f>IF(A21="","",IF(OR(WEEKDAY(A21)=1,WEEKDAY(A21)=7,COUNTIF(祝日!$A:$A,A21)&gt;0),"休",""))</f>
        <v/>
      </c>
      <c r="D21" s="6" t="n"/>
      <c r="E21" s="7" t="n"/>
      <c r="F21" s="7" t="n"/>
      <c r="G21" s="6" t="n"/>
      <c r="H21" s="8">
        <f>IF(OR(A21="",E21="",F21=""),"",ROUND((IF(F21&lt;=E21,F21+1,F21)-E21)*24-N(G21)/60,2))</f>
        <v/>
      </c>
      <c r="I21" s="8">
        <f>IF(H21="","",IF(C21="休",0,MAX(0,H21-設定!$B$5)))</f>
        <v/>
      </c>
      <c r="J21" s="8">
        <f>IF(H21="","",ROUND((MAX(0,MIN(IF(F21&lt;=E21,F21+1,F21),設定!$B$7+1)-MAX(E21,設定!$B$6))+MAX(0,MIN(IF(F21&lt;=E21,F21+1,F21),設定!$B$7)-MAX(E21,設定!$B$6-1)))*24,2))</f>
        <v/>
      </c>
      <c r="K21" s="8">
        <f>IF(H21="","",IF(C21="休",H21,0))</f>
        <v/>
      </c>
      <c r="L21" s="6" t="n"/>
    </row>
    <row r="22">
      <c r="A22" s="4">
        <f>IF(16&lt;=DAY(EOMONTH(DATE(設定!$B$2,設定!$B$3,1),0)),DATE(設定!$B$2,設定!$B$3,16),"")</f>
        <v/>
      </c>
      <c r="B22" s="5">
        <f>IF(A22="","",TEXT(A22,"aaa"))</f>
        <v/>
      </c>
      <c r="C22" s="5">
        <f>IF(A22="","",IF(OR(WEEKDAY(A22)=1,WEEKDAY(A22)=7,COUNTIF(祝日!$A:$A,A22)&gt;0),"休",""))</f>
        <v/>
      </c>
      <c r="D22" s="6" t="n"/>
      <c r="E22" s="7" t="n"/>
      <c r="F22" s="7" t="n"/>
      <c r="G22" s="6" t="n"/>
      <c r="H22" s="8">
        <f>IF(OR(A22="",E22="",F22=""),"",ROUND((IF(F22&lt;=E22,F22+1,F22)-E22)*24-N(G22)/60,2))</f>
        <v/>
      </c>
      <c r="I22" s="8">
        <f>IF(H22="","",IF(C22="休",0,MAX(0,H22-設定!$B$5)))</f>
        <v/>
      </c>
      <c r="J22" s="8">
        <f>IF(H22="","",ROUND((MAX(0,MIN(IF(F22&lt;=E22,F22+1,F22),設定!$B$7+1)-MAX(E22,設定!$B$6))+MAX(0,MIN(IF(F22&lt;=E22,F22+1,F22),設定!$B$7)-MAX(E22,設定!$B$6-1)))*24,2))</f>
        <v/>
      </c>
      <c r="K22" s="8">
        <f>IF(H22="","",IF(C22="休",H22,0))</f>
        <v/>
      </c>
      <c r="L22" s="6" t="n"/>
    </row>
    <row r="23">
      <c r="A23" s="4">
        <f>IF(17&lt;=DAY(EOMONTH(DATE(設定!$B$2,設定!$B$3,1),0)),DATE(設定!$B$2,設定!$B$3,17),"")</f>
        <v/>
      </c>
      <c r="B23" s="5">
        <f>IF(A23="","",TEXT(A23,"aaa"))</f>
        <v/>
      </c>
      <c r="C23" s="5">
        <f>IF(A23="","",IF(OR(WEEKDAY(A23)=1,WEEKDAY(A23)=7,COUNTIF(祝日!$A:$A,A23)&gt;0),"休",""))</f>
        <v/>
      </c>
      <c r="D23" s="6" t="n"/>
      <c r="E23" s="7" t="n"/>
      <c r="F23" s="7" t="n"/>
      <c r="G23" s="6" t="n"/>
      <c r="H23" s="8">
        <f>IF(OR(A23="",E23="",F23=""),"",ROUND((IF(F23&lt;=E23,F23+1,F23)-E23)*24-N(G23)/60,2))</f>
        <v/>
      </c>
      <c r="I23" s="8">
        <f>IF(H23="","",IF(C23="休",0,MAX(0,H23-設定!$B$5)))</f>
        <v/>
      </c>
      <c r="J23" s="8">
        <f>IF(H23="","",ROUND((MAX(0,MIN(IF(F23&lt;=E23,F23+1,F23),設定!$B$7+1)-MAX(E23,設定!$B$6))+MAX(0,MIN(IF(F23&lt;=E23,F23+1,F23),設定!$B$7)-MAX(E23,設定!$B$6-1)))*24,2))</f>
        <v/>
      </c>
      <c r="K23" s="8">
        <f>IF(H23="","",IF(C23="休",H23,0))</f>
        <v/>
      </c>
      <c r="L23" s="6" t="n"/>
    </row>
    <row r="24">
      <c r="A24" s="4">
        <f>IF(18&lt;=DAY(EOMONTH(DATE(設定!$B$2,設定!$B$3,1),0)),DATE(設定!$B$2,設定!$B$3,18),"")</f>
        <v/>
      </c>
      <c r="B24" s="5">
        <f>IF(A24="","",TEXT(A24,"aaa"))</f>
        <v/>
      </c>
      <c r="C24" s="5">
        <f>IF(A24="","",IF(OR(WEEKDAY(A24)=1,WEEKDAY(A24)=7,COUNTIF(祝日!$A:$A,A24)&gt;0),"休",""))</f>
        <v/>
      </c>
      <c r="D24" s="6" t="n"/>
      <c r="E24" s="7" t="n"/>
      <c r="F24" s="7" t="n"/>
      <c r="G24" s="6" t="n"/>
      <c r="H24" s="8">
        <f>IF(OR(A24="",E24="",F24=""),"",ROUND((IF(F24&lt;=E24,F24+1,F24)-E24)*24-N(G24)/60,2))</f>
        <v/>
      </c>
      <c r="I24" s="8">
        <f>IF(H24="","",IF(C24="休",0,MAX(0,H24-設定!$B$5)))</f>
        <v/>
      </c>
      <c r="J24" s="8">
        <f>IF(H24="","",ROUND((MAX(0,MIN(IF(F24&lt;=E24,F24+1,F24),設定!$B$7+1)-MAX(E24,設定!$B$6))+MAX(0,MIN(IF(F24&lt;=E24,F24+1,F24),設定!$B$7)-MAX(E24,設定!$B$6-1)))*24,2))</f>
        <v/>
      </c>
      <c r="K24" s="8">
        <f>IF(H24="","",IF(C24="休",H24,0))</f>
        <v/>
      </c>
      <c r="L24" s="6" t="n"/>
    </row>
    <row r="25">
      <c r="A25" s="4">
        <f>IF(19&lt;=DAY(EOMONTH(DATE(設定!$B$2,設定!$B$3,1),0)),DATE(設定!$B$2,設定!$B$3,19),"")</f>
        <v/>
      </c>
      <c r="B25" s="5">
        <f>IF(A25="","",TEXT(A25,"aaa"))</f>
        <v/>
      </c>
      <c r="C25" s="5">
        <f>IF(A25="","",IF(OR(WEEKDAY(A25)=1,WEEKDAY(A25)=7,COUNTIF(祝日!$A:$A,A25)&gt;0),"休",""))</f>
        <v/>
      </c>
      <c r="D25" s="6" t="n"/>
      <c r="E25" s="7" t="n"/>
      <c r="F25" s="7" t="n"/>
      <c r="G25" s="6" t="n"/>
      <c r="H25" s="8">
        <f>IF(OR(A25="",E25="",F25=""),"",ROUND((IF(F25&lt;=E25,F25+1,F25)-E25)*24-N(G25)/60,2))</f>
        <v/>
      </c>
      <c r="I25" s="8">
        <f>IF(H25="","",IF(C25="休",0,MAX(0,H25-設定!$B$5)))</f>
        <v/>
      </c>
      <c r="J25" s="8">
        <f>IF(H25="","",ROUND((MAX(0,MIN(IF(F25&lt;=E25,F25+1,F25),設定!$B$7+1)-MAX(E25,設定!$B$6))+MAX(0,MIN(IF(F25&lt;=E25,F25+1,F25),設定!$B$7)-MAX(E25,設定!$B$6-1)))*24,2))</f>
        <v/>
      </c>
      <c r="K25" s="8">
        <f>IF(H25="","",IF(C25="休",H25,0))</f>
        <v/>
      </c>
      <c r="L25" s="6" t="n"/>
    </row>
    <row r="26">
      <c r="A26" s="4">
        <f>IF(20&lt;=DAY(EOMONTH(DATE(設定!$B$2,設定!$B$3,1),0)),DATE(設定!$B$2,設定!$B$3,20),"")</f>
        <v/>
      </c>
      <c r="B26" s="5">
        <f>IF(A26="","",TEXT(A26,"aaa"))</f>
        <v/>
      </c>
      <c r="C26" s="5">
        <f>IF(A26="","",IF(OR(WEEKDAY(A26)=1,WEEKDAY(A26)=7,COUNTIF(祝日!$A:$A,A26)&gt;0),"休",""))</f>
        <v/>
      </c>
      <c r="D26" s="6" t="n"/>
      <c r="E26" s="7" t="n"/>
      <c r="F26" s="7" t="n"/>
      <c r="G26" s="6" t="n"/>
      <c r="H26" s="8">
        <f>IF(OR(A26="",E26="",F26=""),"",ROUND((IF(F26&lt;=E26,F26+1,F26)-E26)*24-N(G26)/60,2))</f>
        <v/>
      </c>
      <c r="I26" s="8">
        <f>IF(H26="","",IF(C26="休",0,MAX(0,H26-設定!$B$5)))</f>
        <v/>
      </c>
      <c r="J26" s="8">
        <f>IF(H26="","",ROUND((MAX(0,MIN(IF(F26&lt;=E26,F26+1,F26),設定!$B$7+1)-MAX(E26,設定!$B$6))+MAX(0,MIN(IF(F26&lt;=E26,F26+1,F26),設定!$B$7)-MAX(E26,設定!$B$6-1)))*24,2))</f>
        <v/>
      </c>
      <c r="K26" s="8">
        <f>IF(H26="","",IF(C26="休",H26,0))</f>
        <v/>
      </c>
      <c r="L26" s="6" t="n"/>
    </row>
    <row r="27">
      <c r="A27" s="4">
        <f>IF(21&lt;=DAY(EOMONTH(DATE(設定!$B$2,設定!$B$3,1),0)),DATE(設定!$B$2,設定!$B$3,21),"")</f>
        <v/>
      </c>
      <c r="B27" s="5">
        <f>IF(A27="","",TEXT(A27,"aaa"))</f>
        <v/>
      </c>
      <c r="C27" s="5">
        <f>IF(A27="","",IF(OR(WEEKDAY(A27)=1,WEEKDAY(A27)=7,COUNTIF(祝日!$A:$A,A27)&gt;0),"休",""))</f>
        <v/>
      </c>
      <c r="D27" s="6" t="n"/>
      <c r="E27" s="7" t="n"/>
      <c r="F27" s="7" t="n"/>
      <c r="G27" s="6" t="n"/>
      <c r="H27" s="8">
        <f>IF(OR(A27="",E27="",F27=""),"",ROUND((IF(F27&lt;=E27,F27+1,F27)-E27)*24-N(G27)/60,2))</f>
        <v/>
      </c>
      <c r="I27" s="8">
        <f>IF(H27="","",IF(C27="休",0,MAX(0,H27-設定!$B$5)))</f>
        <v/>
      </c>
      <c r="J27" s="8">
        <f>IF(H27="","",ROUND((MAX(0,MIN(IF(F27&lt;=E27,F27+1,F27),設定!$B$7+1)-MAX(E27,設定!$B$6))+MAX(0,MIN(IF(F27&lt;=E27,F27+1,F27),設定!$B$7)-MAX(E27,設定!$B$6-1)))*24,2))</f>
        <v/>
      </c>
      <c r="K27" s="8">
        <f>IF(H27="","",IF(C27="休",H27,0))</f>
        <v/>
      </c>
      <c r="L27" s="6" t="n"/>
    </row>
    <row r="28">
      <c r="A28" s="4">
        <f>IF(22&lt;=DAY(EOMONTH(DATE(設定!$B$2,設定!$B$3,1),0)),DATE(設定!$B$2,設定!$B$3,22),"")</f>
        <v/>
      </c>
      <c r="B28" s="5">
        <f>IF(A28="","",TEXT(A28,"aaa"))</f>
        <v/>
      </c>
      <c r="C28" s="5">
        <f>IF(A28="","",IF(OR(WEEKDAY(A28)=1,WEEKDAY(A28)=7,COUNTIF(祝日!$A:$A,A28)&gt;0),"休",""))</f>
        <v/>
      </c>
      <c r="D28" s="6" t="n"/>
      <c r="E28" s="7" t="n"/>
      <c r="F28" s="7" t="n"/>
      <c r="G28" s="6" t="n"/>
      <c r="H28" s="8">
        <f>IF(OR(A28="",E28="",F28=""),"",ROUND((IF(F28&lt;=E28,F28+1,F28)-E28)*24-N(G28)/60,2))</f>
        <v/>
      </c>
      <c r="I28" s="8">
        <f>IF(H28="","",IF(C28="休",0,MAX(0,H28-設定!$B$5)))</f>
        <v/>
      </c>
      <c r="J28" s="8">
        <f>IF(H28="","",ROUND((MAX(0,MIN(IF(F28&lt;=E28,F28+1,F28),設定!$B$7+1)-MAX(E28,設定!$B$6))+MAX(0,MIN(IF(F28&lt;=E28,F28+1,F28),設定!$B$7)-MAX(E28,設定!$B$6-1)))*24,2))</f>
        <v/>
      </c>
      <c r="K28" s="8">
        <f>IF(H28="","",IF(C28="休",H28,0))</f>
        <v/>
      </c>
      <c r="L28" s="6" t="n"/>
    </row>
    <row r="29">
      <c r="A29" s="4">
        <f>IF(23&lt;=DAY(EOMONTH(DATE(設定!$B$2,設定!$B$3,1),0)),DATE(設定!$B$2,設定!$B$3,23),"")</f>
        <v/>
      </c>
      <c r="B29" s="5">
        <f>IF(A29="","",TEXT(A29,"aaa"))</f>
        <v/>
      </c>
      <c r="C29" s="5">
        <f>IF(A29="","",IF(OR(WEEKDAY(A29)=1,WEEKDAY(A29)=7,COUNTIF(祝日!$A:$A,A29)&gt;0),"休",""))</f>
        <v/>
      </c>
      <c r="D29" s="6" t="n"/>
      <c r="E29" s="7" t="n"/>
      <c r="F29" s="7" t="n"/>
      <c r="G29" s="6" t="n"/>
      <c r="H29" s="8">
        <f>IF(OR(A29="",E29="",F29=""),"",ROUND((IF(F29&lt;=E29,F29+1,F29)-E29)*24-N(G29)/60,2))</f>
        <v/>
      </c>
      <c r="I29" s="8">
        <f>IF(H29="","",IF(C29="休",0,MAX(0,H29-設定!$B$5)))</f>
        <v/>
      </c>
      <c r="J29" s="8">
        <f>IF(H29="","",ROUND((MAX(0,MIN(IF(F29&lt;=E29,F29+1,F29),設定!$B$7+1)-MAX(E29,設定!$B$6))+MAX(0,MIN(IF(F29&lt;=E29,F29+1,F29),設定!$B$7)-MAX(E29,設定!$B$6-1)))*24,2))</f>
        <v/>
      </c>
      <c r="K29" s="8">
        <f>IF(H29="","",IF(C29="休",H29,0))</f>
        <v/>
      </c>
      <c r="L29" s="6" t="n"/>
    </row>
    <row r="30">
      <c r="A30" s="4">
        <f>IF(24&lt;=DAY(EOMONTH(DATE(設定!$B$2,設定!$B$3,1),0)),DATE(設定!$B$2,設定!$B$3,24),"")</f>
        <v/>
      </c>
      <c r="B30" s="5">
        <f>IF(A30="","",TEXT(A30,"aaa"))</f>
        <v/>
      </c>
      <c r="C30" s="5">
        <f>IF(A30="","",IF(OR(WEEKDAY(A30)=1,WEEKDAY(A30)=7,COUNTIF(祝日!$A:$A,A30)&gt;0),"休",""))</f>
        <v/>
      </c>
      <c r="D30" s="6" t="n"/>
      <c r="E30" s="7" t="n"/>
      <c r="F30" s="7" t="n"/>
      <c r="G30" s="6" t="n"/>
      <c r="H30" s="8">
        <f>IF(OR(A30="",E30="",F30=""),"",ROUND((IF(F30&lt;=E30,F30+1,F30)-E30)*24-N(G30)/60,2))</f>
        <v/>
      </c>
      <c r="I30" s="8">
        <f>IF(H30="","",IF(C30="休",0,MAX(0,H30-設定!$B$5)))</f>
        <v/>
      </c>
      <c r="J30" s="8">
        <f>IF(H30="","",ROUND((MAX(0,MIN(IF(F30&lt;=E30,F30+1,F30),設定!$B$7+1)-MAX(E30,設定!$B$6))+MAX(0,MIN(IF(F30&lt;=E30,F30+1,F30),設定!$B$7)-MAX(E30,設定!$B$6-1)))*24,2))</f>
        <v/>
      </c>
      <c r="K30" s="8">
        <f>IF(H30="","",IF(C30="休",H30,0))</f>
        <v/>
      </c>
      <c r="L30" s="6" t="n"/>
    </row>
    <row r="31">
      <c r="A31" s="4">
        <f>IF(25&lt;=DAY(EOMONTH(DATE(設定!$B$2,設定!$B$3,1),0)),DATE(設定!$B$2,設定!$B$3,25),"")</f>
        <v/>
      </c>
      <c r="B31" s="5">
        <f>IF(A31="","",TEXT(A31,"aaa"))</f>
        <v/>
      </c>
      <c r="C31" s="5">
        <f>IF(A31="","",IF(OR(WEEKDAY(A31)=1,WEEKDAY(A31)=7,COUNTIF(祝日!$A:$A,A31)&gt;0),"休",""))</f>
        <v/>
      </c>
      <c r="D31" s="6" t="n"/>
      <c r="E31" s="7" t="n"/>
      <c r="F31" s="7" t="n"/>
      <c r="G31" s="6" t="n"/>
      <c r="H31" s="8">
        <f>IF(OR(A31="",E31="",F31=""),"",ROUND((IF(F31&lt;=E31,F31+1,F31)-E31)*24-N(G31)/60,2))</f>
        <v/>
      </c>
      <c r="I31" s="8">
        <f>IF(H31="","",IF(C31="休",0,MAX(0,H31-設定!$B$5)))</f>
        <v/>
      </c>
      <c r="J31" s="8">
        <f>IF(H31="","",ROUND((MAX(0,MIN(IF(F31&lt;=E31,F31+1,F31),設定!$B$7+1)-MAX(E31,設定!$B$6))+MAX(0,MIN(IF(F31&lt;=E31,F31+1,F31),設定!$B$7)-MAX(E31,設定!$B$6-1)))*24,2))</f>
        <v/>
      </c>
      <c r="K31" s="8">
        <f>IF(H31="","",IF(C31="休",H31,0))</f>
        <v/>
      </c>
      <c r="L31" s="6" t="n"/>
    </row>
    <row r="32">
      <c r="A32" s="4">
        <f>IF(26&lt;=DAY(EOMONTH(DATE(設定!$B$2,設定!$B$3,1),0)),DATE(設定!$B$2,設定!$B$3,26),"")</f>
        <v/>
      </c>
      <c r="B32" s="5">
        <f>IF(A32="","",TEXT(A32,"aaa"))</f>
        <v/>
      </c>
      <c r="C32" s="5">
        <f>IF(A32="","",IF(OR(WEEKDAY(A32)=1,WEEKDAY(A32)=7,COUNTIF(祝日!$A:$A,A32)&gt;0),"休",""))</f>
        <v/>
      </c>
      <c r="D32" s="6" t="n"/>
      <c r="E32" s="7" t="n"/>
      <c r="F32" s="7" t="n"/>
      <c r="G32" s="6" t="n"/>
      <c r="H32" s="8">
        <f>IF(OR(A32="",E32="",F32=""),"",ROUND((IF(F32&lt;=E32,F32+1,F32)-E32)*24-N(G32)/60,2))</f>
        <v/>
      </c>
      <c r="I32" s="8">
        <f>IF(H32="","",IF(C32="休",0,MAX(0,H32-設定!$B$5)))</f>
        <v/>
      </c>
      <c r="J32" s="8">
        <f>IF(H32="","",ROUND((MAX(0,MIN(IF(F32&lt;=E32,F32+1,F32),設定!$B$7+1)-MAX(E32,設定!$B$6))+MAX(0,MIN(IF(F32&lt;=E32,F32+1,F32),設定!$B$7)-MAX(E32,設定!$B$6-1)))*24,2))</f>
        <v/>
      </c>
      <c r="K32" s="8">
        <f>IF(H32="","",IF(C32="休",H32,0))</f>
        <v/>
      </c>
      <c r="L32" s="6" t="n"/>
    </row>
    <row r="33">
      <c r="A33" s="4">
        <f>IF(27&lt;=DAY(EOMONTH(DATE(設定!$B$2,設定!$B$3,1),0)),DATE(設定!$B$2,設定!$B$3,27),"")</f>
        <v/>
      </c>
      <c r="B33" s="5">
        <f>IF(A33="","",TEXT(A33,"aaa"))</f>
        <v/>
      </c>
      <c r="C33" s="5">
        <f>IF(A33="","",IF(OR(WEEKDAY(A33)=1,WEEKDAY(A33)=7,COUNTIF(祝日!$A:$A,A33)&gt;0),"休",""))</f>
        <v/>
      </c>
      <c r="D33" s="6" t="n"/>
      <c r="E33" s="7" t="n"/>
      <c r="F33" s="7" t="n"/>
      <c r="G33" s="6" t="n"/>
      <c r="H33" s="8">
        <f>IF(OR(A33="",E33="",F33=""),"",ROUND((IF(F33&lt;=E33,F33+1,F33)-E33)*24-N(G33)/60,2))</f>
        <v/>
      </c>
      <c r="I33" s="8">
        <f>IF(H33="","",IF(C33="休",0,MAX(0,H33-設定!$B$5)))</f>
        <v/>
      </c>
      <c r="J33" s="8">
        <f>IF(H33="","",ROUND((MAX(0,MIN(IF(F33&lt;=E33,F33+1,F33),設定!$B$7+1)-MAX(E33,設定!$B$6))+MAX(0,MIN(IF(F33&lt;=E33,F33+1,F33),設定!$B$7)-MAX(E33,設定!$B$6-1)))*24,2))</f>
        <v/>
      </c>
      <c r="K33" s="8">
        <f>IF(H33="","",IF(C33="休",H33,0))</f>
        <v/>
      </c>
      <c r="L33" s="6" t="n"/>
    </row>
    <row r="34">
      <c r="A34" s="4">
        <f>IF(28&lt;=DAY(EOMONTH(DATE(設定!$B$2,設定!$B$3,1),0)),DATE(設定!$B$2,設定!$B$3,28),"")</f>
        <v/>
      </c>
      <c r="B34" s="5">
        <f>IF(A34="","",TEXT(A34,"aaa"))</f>
        <v/>
      </c>
      <c r="C34" s="5">
        <f>IF(A34="","",IF(OR(WEEKDAY(A34)=1,WEEKDAY(A34)=7,COUNTIF(祝日!$A:$A,A34)&gt;0),"休",""))</f>
        <v/>
      </c>
      <c r="D34" s="6" t="n"/>
      <c r="E34" s="7" t="n"/>
      <c r="F34" s="7" t="n"/>
      <c r="G34" s="6" t="n"/>
      <c r="H34" s="8">
        <f>IF(OR(A34="",E34="",F34=""),"",ROUND((IF(F34&lt;=E34,F34+1,F34)-E34)*24-N(G34)/60,2))</f>
        <v/>
      </c>
      <c r="I34" s="8">
        <f>IF(H34="","",IF(C34="休",0,MAX(0,H34-設定!$B$5)))</f>
        <v/>
      </c>
      <c r="J34" s="8">
        <f>IF(H34="","",ROUND((MAX(0,MIN(IF(F34&lt;=E34,F34+1,F34),設定!$B$7+1)-MAX(E34,設定!$B$6))+MAX(0,MIN(IF(F34&lt;=E34,F34+1,F34),設定!$B$7)-MAX(E34,設定!$B$6-1)))*24,2))</f>
        <v/>
      </c>
      <c r="K34" s="8">
        <f>IF(H34="","",IF(C34="休",H34,0))</f>
        <v/>
      </c>
      <c r="L34" s="6" t="n"/>
    </row>
    <row r="35">
      <c r="A35" s="4">
        <f>IF(29&lt;=DAY(EOMONTH(DATE(設定!$B$2,設定!$B$3,1),0)),DATE(設定!$B$2,設定!$B$3,29),"")</f>
        <v/>
      </c>
      <c r="B35" s="5">
        <f>IF(A35="","",TEXT(A35,"aaa"))</f>
        <v/>
      </c>
      <c r="C35" s="5">
        <f>IF(A35="","",IF(OR(WEEKDAY(A35)=1,WEEKDAY(A35)=7,COUNTIF(祝日!$A:$A,A35)&gt;0),"休",""))</f>
        <v/>
      </c>
      <c r="D35" s="6" t="n"/>
      <c r="E35" s="7" t="n"/>
      <c r="F35" s="7" t="n"/>
      <c r="G35" s="6" t="n"/>
      <c r="H35" s="8">
        <f>IF(OR(A35="",E35="",F35=""),"",ROUND((IF(F35&lt;=E35,F35+1,F35)-E35)*24-N(G35)/60,2))</f>
        <v/>
      </c>
      <c r="I35" s="8">
        <f>IF(H35="","",IF(C35="休",0,MAX(0,H35-設定!$B$5)))</f>
        <v/>
      </c>
      <c r="J35" s="8">
        <f>IF(H35="","",ROUND((MAX(0,MIN(IF(F35&lt;=E35,F35+1,F35),設定!$B$7+1)-MAX(E35,設定!$B$6))+MAX(0,MIN(IF(F35&lt;=E35,F35+1,F35),設定!$B$7)-MAX(E35,設定!$B$6-1)))*24,2))</f>
        <v/>
      </c>
      <c r="K35" s="8">
        <f>IF(H35="","",IF(C35="休",H35,0))</f>
        <v/>
      </c>
      <c r="L35" s="6" t="n"/>
    </row>
    <row r="36">
      <c r="A36" s="4">
        <f>IF(30&lt;=DAY(EOMONTH(DATE(設定!$B$2,設定!$B$3,1),0)),DATE(設定!$B$2,設定!$B$3,30),"")</f>
        <v/>
      </c>
      <c r="B36" s="5">
        <f>IF(A36="","",TEXT(A36,"aaa"))</f>
        <v/>
      </c>
      <c r="C36" s="5">
        <f>IF(A36="","",IF(OR(WEEKDAY(A36)=1,WEEKDAY(A36)=7,COUNTIF(祝日!$A:$A,A36)&gt;0),"休",""))</f>
        <v/>
      </c>
      <c r="D36" s="6" t="n"/>
      <c r="E36" s="7" t="n"/>
      <c r="F36" s="7" t="n"/>
      <c r="G36" s="6" t="n"/>
      <c r="H36" s="8">
        <f>IF(OR(A36="",E36="",F36=""),"",ROUND((IF(F36&lt;=E36,F36+1,F36)-E36)*24-N(G36)/60,2))</f>
        <v/>
      </c>
      <c r="I36" s="8">
        <f>IF(H36="","",IF(C36="休",0,MAX(0,H36-設定!$B$5)))</f>
        <v/>
      </c>
      <c r="J36" s="8">
        <f>IF(H36="","",ROUND((MAX(0,MIN(IF(F36&lt;=E36,F36+1,F36),設定!$B$7+1)-MAX(E36,設定!$B$6))+MAX(0,MIN(IF(F36&lt;=E36,F36+1,F36),設定!$B$7)-MAX(E36,設定!$B$6-1)))*24,2))</f>
        <v/>
      </c>
      <c r="K36" s="8">
        <f>IF(H36="","",IF(C36="休",H36,0))</f>
        <v/>
      </c>
      <c r="L36" s="6" t="n"/>
    </row>
    <row r="37">
      <c r="A37" s="4">
        <f>IF(31&lt;=DAY(EOMONTH(DATE(設定!$B$2,設定!$B$3,1),0)),DATE(設定!$B$2,設定!$B$3,31),"")</f>
        <v/>
      </c>
      <c r="B37" s="5">
        <f>IF(A37="","",TEXT(A37,"aaa"))</f>
        <v/>
      </c>
      <c r="C37" s="5">
        <f>IF(A37="","",IF(OR(WEEKDAY(A37)=1,WEEKDAY(A37)=7,COUNTIF(祝日!$A:$A,A37)&gt;0),"休",""))</f>
        <v/>
      </c>
      <c r="D37" s="6" t="n"/>
      <c r="E37" s="7" t="n"/>
      <c r="F37" s="7" t="n"/>
      <c r="G37" s="6" t="n"/>
      <c r="H37" s="8">
        <f>IF(OR(A37="",E37="",F37=""),"",ROUND((IF(F37&lt;=E37,F37+1,F37)-E37)*24-N(G37)/60,2))</f>
        <v/>
      </c>
      <c r="I37" s="8">
        <f>IF(H37="","",IF(C37="休",0,MAX(0,H37-設定!$B$5)))</f>
        <v/>
      </c>
      <c r="J37" s="8">
        <f>IF(H37="","",ROUND((MAX(0,MIN(IF(F37&lt;=E37,F37+1,F37),設定!$B$7+1)-MAX(E37,設定!$B$6))+MAX(0,MIN(IF(F37&lt;=E37,F37+1,F37),設定!$B$7)-MAX(E37,設定!$B$6-1)))*24,2))</f>
        <v/>
      </c>
      <c r="K37" s="8">
        <f>IF(H37="","",IF(C37="休",H37,0))</f>
        <v/>
      </c>
      <c r="L37" s="6" t="n"/>
    </row>
    <row r="39">
      <c r="A39" s="9" t="inlineStr">
        <is>
          <t>合計</t>
        </is>
      </c>
      <c r="B39" s="9" t="n"/>
      <c r="C39" s="9" t="n"/>
      <c r="D39" s="9">
        <f>COUNTIF(D7:D37,"出勤")&amp;"日"</f>
        <v/>
      </c>
      <c r="E39" s="9" t="n"/>
      <c r="F39" s="9" t="n"/>
      <c r="G39" s="9" t="n"/>
      <c r="H39" s="10">
        <f>SUM(H7:H37)</f>
        <v/>
      </c>
      <c r="I39" s="10">
        <f>SUM(I7:I37)</f>
        <v/>
      </c>
      <c r="J39" s="10">
        <f>SUM(J7:J37)</f>
        <v/>
      </c>
      <c r="K39" s="10">
        <f>SUM(K7:K37)</f>
        <v/>
      </c>
      <c r="L39" s="9" t="n"/>
    </row>
    <row r="41">
      <c r="B41" s="11" t="inlineStr">
        <is>
          <t>出勤日数</t>
        </is>
      </c>
      <c r="C41" s="12" t="n"/>
      <c r="D41" s="12" t="n"/>
      <c r="E41" s="12" t="n"/>
      <c r="F41" s="13">
        <f>COUNTIF(D7:D37,"出勤")</f>
        <v/>
      </c>
      <c r="G41" s="12" t="n"/>
    </row>
    <row r="42">
      <c r="B42" s="11" t="inlineStr">
        <is>
          <t>有給日数</t>
        </is>
      </c>
      <c r="C42" s="12" t="n"/>
      <c r="D42" s="12" t="n"/>
      <c r="E42" s="12" t="n"/>
      <c r="F42" s="13">
        <f>COUNTIF(D7:D37,"有給")</f>
        <v/>
      </c>
      <c r="G42" s="12" t="n"/>
    </row>
    <row r="43">
      <c r="B43" s="11" t="inlineStr">
        <is>
          <t>欠勤日数</t>
        </is>
      </c>
      <c r="C43" s="12" t="n"/>
      <c r="D43" s="12" t="n"/>
      <c r="E43" s="12" t="n"/>
      <c r="F43" s="13">
        <f>COUNTIF(D7:D37,"欠勤")</f>
        <v/>
      </c>
      <c r="G43" s="12" t="n"/>
    </row>
    <row r="44">
      <c r="B44" s="11" t="inlineStr">
        <is>
          <t>実働合計（時間）</t>
        </is>
      </c>
      <c r="C44" s="12" t="n"/>
      <c r="D44" s="12" t="n"/>
      <c r="E44" s="12" t="n"/>
      <c r="F44" s="14">
        <f>H39</f>
        <v/>
      </c>
      <c r="G44" s="12" t="n"/>
    </row>
    <row r="45">
      <c r="B45" s="11" t="inlineStr">
        <is>
          <t>残業合計（時間）</t>
        </is>
      </c>
      <c r="C45" s="12" t="n"/>
      <c r="D45" s="12" t="n"/>
      <c r="E45" s="12" t="n"/>
      <c r="F45" s="14">
        <f>I39</f>
        <v/>
      </c>
      <c r="G45" s="12" t="n"/>
    </row>
    <row r="46">
      <c r="B46" s="11" t="inlineStr">
        <is>
          <t>深夜合計（時間）</t>
        </is>
      </c>
      <c r="C46" s="12" t="n"/>
      <c r="D46" s="12" t="n"/>
      <c r="E46" s="12" t="n"/>
      <c r="F46" s="14">
        <f>J39</f>
        <v/>
      </c>
      <c r="G46" s="12" t="n"/>
    </row>
    <row r="47">
      <c r="B47" s="11" t="inlineStr">
        <is>
          <t>休日労働合計（時間）</t>
        </is>
      </c>
      <c r="C47" s="12" t="n"/>
      <c r="D47" s="12" t="n"/>
      <c r="E47" s="12" t="n"/>
      <c r="F47" s="14">
        <f>K39</f>
        <v/>
      </c>
      <c r="G47" s="12" t="n"/>
    </row>
    <row r="48">
      <c r="B48" s="11" t="inlineStr">
        <is>
          <t>概算支給額（円）</t>
        </is>
      </c>
      <c r="C48" s="12" t="n"/>
      <c r="D48" s="12" t="n"/>
      <c r="E48" s="12" t="n"/>
      <c r="F48" s="15">
        <f>IF(設定!$B$4="","",ROUND(設定!$B$4*(H39+I39*設定!$B$8+J39*設定!$B$9+K39*設定!$B$10),0))</f>
        <v/>
      </c>
      <c r="G48" s="12" t="n"/>
    </row>
    <row r="49">
      <c r="B49" t="inlineStr">
        <is>
          <t>概算支給額 = 時給 ×（実働 + 残業×割増 + 深夜×割増 + 休日労働×割増）。控除や手当は含まない。</t>
        </is>
      </c>
    </row>
  </sheetData>
  <mergeCells count="16">
    <mergeCell ref="F43:G43"/>
    <mergeCell ref="B45:E45"/>
    <mergeCell ref="B41:E41"/>
    <mergeCell ref="F47:G47"/>
    <mergeCell ref="F48:G48"/>
    <mergeCell ref="B43:E43"/>
    <mergeCell ref="B42:E42"/>
    <mergeCell ref="B44:E44"/>
    <mergeCell ref="B48:E48"/>
    <mergeCell ref="F45:G45"/>
    <mergeCell ref="F46:G46"/>
    <mergeCell ref="F42:G42"/>
    <mergeCell ref="B47:E47"/>
    <mergeCell ref="F41:G41"/>
    <mergeCell ref="B46:E46"/>
    <mergeCell ref="F44:G44"/>
  </mergeCells>
  <conditionalFormatting sqref="A7:L37">
    <cfRule type="expression" priority="1" dxfId="0" stopIfTrue="1">
      <formula>$A7=""</formula>
    </cfRule>
    <cfRule type="expression" priority="2" dxfId="1">
      <formula>$C7="休"</formula>
    </cfRule>
  </conditionalFormatting>
  <conditionalFormatting sqref="I7:I37">
    <cfRule type="expression" priority="3" dxfId="2">
      <formula>N(I7)&gt;0</formula>
    </cfRule>
  </conditionalFormatting>
  <dataValidations count="1">
    <dataValidation sqref="D7:D37" showDropDown="0" showInputMessage="0" showErrorMessage="0" allowBlank="1" type="list">
      <formula1>"出勤,休日,有給,欠勤,特休"</formula1>
    </dataValidation>
  </dataValidations>
  <pageMargins left="0.75" right="0.75" top="1" bottom="1" header="0.5" footer="0.5"/>
  <pageSetup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</cols>
  <sheetData>
    <row r="1">
      <c r="A1" s="16" t="inlineStr">
        <is>
          <t>氏名</t>
        </is>
      </c>
      <c r="B1" s="17" t="inlineStr">
        <is>
          <t>山田 太郎</t>
        </is>
      </c>
      <c r="D1" t="inlineStr">
        <is>
          <t>時給は概算支給額の計算にだけ使います。月給なら空欄でよい。</t>
        </is>
      </c>
    </row>
    <row r="2">
      <c r="A2" s="16" t="inlineStr">
        <is>
          <t>年</t>
        </is>
      </c>
      <c r="B2" s="17" t="n">
        <v>2026</v>
      </c>
      <c r="D2" t="inlineStr">
        <is>
          <t>所定労働時間を超えた分を残業として集計します（法定の8時間が既定）。</t>
        </is>
      </c>
    </row>
    <row r="3">
      <c r="A3" s="16" t="inlineStr">
        <is>
          <t>月</t>
        </is>
      </c>
      <c r="B3" s="17" t="n">
        <v>10</v>
      </c>
      <c r="D3" t="inlineStr">
        <is>
          <t>割増率は労働基準法の最低ライン。会社の規程に合わせて変えてください。</t>
        </is>
      </c>
    </row>
    <row r="4">
      <c r="A4" s="16" t="inlineStr">
        <is>
          <t>時給（円）</t>
        </is>
      </c>
      <c r="B4" s="18" t="n">
        <v>1300</v>
      </c>
    </row>
    <row r="5">
      <c r="A5" s="16" t="inlineStr">
        <is>
          <t>所定労働時間（時間/日）</t>
        </is>
      </c>
      <c r="B5" s="17" t="n">
        <v>8</v>
      </c>
    </row>
    <row r="6">
      <c r="A6" s="16" t="inlineStr">
        <is>
          <t>深夜の開始</t>
        </is>
      </c>
      <c r="B6" s="19" t="n">
        <v>0.9166666666666666</v>
      </c>
    </row>
    <row r="7">
      <c r="A7" s="16" t="inlineStr">
        <is>
          <t>深夜の終了</t>
        </is>
      </c>
      <c r="B7" s="19" t="n">
        <v>0.2083333333333333</v>
      </c>
    </row>
    <row r="8">
      <c r="A8" s="16" t="inlineStr">
        <is>
          <t>残業の割増率</t>
        </is>
      </c>
      <c r="B8" s="20" t="n">
        <v>0.25</v>
      </c>
    </row>
    <row r="9">
      <c r="A9" s="16" t="inlineStr">
        <is>
          <t>深夜の割増率</t>
        </is>
      </c>
      <c r="B9" s="20" t="n">
        <v>0.25</v>
      </c>
    </row>
    <row r="10">
      <c r="A10" s="16" t="inlineStr">
        <is>
          <t>休日の割増率</t>
        </is>
      </c>
      <c r="B10" s="20" t="n">
        <v>0.35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3" t="inlineStr">
        <is>
          <t>日付</t>
        </is>
      </c>
      <c r="B1" s="3" t="inlineStr">
        <is>
          <t>名称</t>
        </is>
      </c>
      <c r="D1" t="inlineStr">
        <is>
          <t>内閣府「国民の祝日」CSV（2025〜2027年）から転記。翌年分は行を足す。</t>
        </is>
      </c>
    </row>
    <row r="2">
      <c r="A2" s="21" t="n">
        <v>45658</v>
      </c>
      <c r="B2" t="inlineStr">
        <is>
          <t>元日</t>
        </is>
      </c>
    </row>
    <row r="3">
      <c r="A3" s="21" t="n">
        <v>45670</v>
      </c>
      <c r="B3" t="inlineStr">
        <is>
          <t>成人の日</t>
        </is>
      </c>
    </row>
    <row r="4">
      <c r="A4" s="21" t="n">
        <v>45699</v>
      </c>
      <c r="B4" t="inlineStr">
        <is>
          <t>建国記念の日</t>
        </is>
      </c>
    </row>
    <row r="5">
      <c r="A5" s="21" t="n">
        <v>45711</v>
      </c>
      <c r="B5" t="inlineStr">
        <is>
          <t>天皇誕生日</t>
        </is>
      </c>
    </row>
    <row r="6">
      <c r="A6" s="21" t="n">
        <v>45712</v>
      </c>
      <c r="B6" t="inlineStr">
        <is>
          <t>休日</t>
        </is>
      </c>
    </row>
    <row r="7">
      <c r="A7" s="21" t="n">
        <v>45736</v>
      </c>
      <c r="B7" t="inlineStr">
        <is>
          <t>春分の日</t>
        </is>
      </c>
    </row>
    <row r="8">
      <c r="A8" s="21" t="n">
        <v>45776</v>
      </c>
      <c r="B8" t="inlineStr">
        <is>
          <t>昭和の日</t>
        </is>
      </c>
    </row>
    <row r="9">
      <c r="A9" s="21" t="n">
        <v>45780</v>
      </c>
      <c r="B9" t="inlineStr">
        <is>
          <t>憲法記念日</t>
        </is>
      </c>
    </row>
    <row r="10">
      <c r="A10" s="21" t="n">
        <v>45781</v>
      </c>
      <c r="B10" t="inlineStr">
        <is>
          <t>みどりの日</t>
        </is>
      </c>
    </row>
    <row r="11">
      <c r="A11" s="21" t="n">
        <v>45782</v>
      </c>
      <c r="B11" t="inlineStr">
        <is>
          <t>こどもの日</t>
        </is>
      </c>
    </row>
    <row r="12">
      <c r="A12" s="21" t="n">
        <v>45783</v>
      </c>
      <c r="B12" t="inlineStr">
        <is>
          <t>休日</t>
        </is>
      </c>
    </row>
    <row r="13">
      <c r="A13" s="21" t="n">
        <v>45859</v>
      </c>
      <c r="B13" t="inlineStr">
        <is>
          <t>海の日</t>
        </is>
      </c>
    </row>
    <row r="14">
      <c r="A14" s="21" t="n">
        <v>45880</v>
      </c>
      <c r="B14" t="inlineStr">
        <is>
          <t>山の日</t>
        </is>
      </c>
    </row>
    <row r="15">
      <c r="A15" s="21" t="n">
        <v>45915</v>
      </c>
      <c r="B15" t="inlineStr">
        <is>
          <t>敬老の日</t>
        </is>
      </c>
    </row>
    <row r="16">
      <c r="A16" s="21" t="n">
        <v>45923</v>
      </c>
      <c r="B16" t="inlineStr">
        <is>
          <t>秋分の日</t>
        </is>
      </c>
    </row>
    <row r="17">
      <c r="A17" s="21" t="n">
        <v>45943</v>
      </c>
      <c r="B17" t="inlineStr">
        <is>
          <t>スポーツの日</t>
        </is>
      </c>
    </row>
    <row r="18">
      <c r="A18" s="21" t="n">
        <v>45964</v>
      </c>
      <c r="B18" t="inlineStr">
        <is>
          <t>文化の日</t>
        </is>
      </c>
    </row>
    <row r="19">
      <c r="A19" s="21" t="n">
        <v>45984</v>
      </c>
      <c r="B19" t="inlineStr">
        <is>
          <t>勤労感謝の日</t>
        </is>
      </c>
    </row>
    <row r="20">
      <c r="A20" s="21" t="n">
        <v>45985</v>
      </c>
      <c r="B20" t="inlineStr">
        <is>
          <t>休日</t>
        </is>
      </c>
    </row>
    <row r="21">
      <c r="A21" s="21" t="n">
        <v>46023</v>
      </c>
      <c r="B21" t="inlineStr">
        <is>
          <t>元日</t>
        </is>
      </c>
    </row>
    <row r="22">
      <c r="A22" s="21" t="n">
        <v>46034</v>
      </c>
      <c r="B22" t="inlineStr">
        <is>
          <t>成人の日</t>
        </is>
      </c>
    </row>
    <row r="23">
      <c r="A23" s="21" t="n">
        <v>46064</v>
      </c>
      <c r="B23" t="inlineStr">
        <is>
          <t>建国記念の日</t>
        </is>
      </c>
    </row>
    <row r="24">
      <c r="A24" s="21" t="n">
        <v>46076</v>
      </c>
      <c r="B24" t="inlineStr">
        <is>
          <t>天皇誕生日</t>
        </is>
      </c>
    </row>
    <row r="25">
      <c r="A25" s="21" t="n">
        <v>46101</v>
      </c>
      <c r="B25" t="inlineStr">
        <is>
          <t>春分の日</t>
        </is>
      </c>
    </row>
    <row r="26">
      <c r="A26" s="21" t="n">
        <v>46141</v>
      </c>
      <c r="B26" t="inlineStr">
        <is>
          <t>昭和の日</t>
        </is>
      </c>
    </row>
    <row r="27">
      <c r="A27" s="21" t="n">
        <v>46145</v>
      </c>
      <c r="B27" t="inlineStr">
        <is>
          <t>憲法記念日</t>
        </is>
      </c>
    </row>
    <row r="28">
      <c r="A28" s="21" t="n">
        <v>46146</v>
      </c>
      <c r="B28" t="inlineStr">
        <is>
          <t>みどりの日</t>
        </is>
      </c>
    </row>
    <row r="29">
      <c r="A29" s="21" t="n">
        <v>46147</v>
      </c>
      <c r="B29" t="inlineStr">
        <is>
          <t>こどもの日</t>
        </is>
      </c>
    </row>
    <row r="30">
      <c r="A30" s="21" t="n">
        <v>46148</v>
      </c>
      <c r="B30" t="inlineStr">
        <is>
          <t>休日</t>
        </is>
      </c>
    </row>
    <row r="31">
      <c r="A31" s="21" t="n">
        <v>46223</v>
      </c>
      <c r="B31" t="inlineStr">
        <is>
          <t>海の日</t>
        </is>
      </c>
    </row>
    <row r="32">
      <c r="A32" s="21" t="n">
        <v>46245</v>
      </c>
      <c r="B32" t="inlineStr">
        <is>
          <t>山の日</t>
        </is>
      </c>
    </row>
    <row r="33">
      <c r="A33" s="21" t="n">
        <v>46286</v>
      </c>
      <c r="B33" t="inlineStr">
        <is>
          <t>敬老の日</t>
        </is>
      </c>
    </row>
    <row r="34">
      <c r="A34" s="21" t="n">
        <v>46287</v>
      </c>
      <c r="B34" t="inlineStr">
        <is>
          <t>休日</t>
        </is>
      </c>
    </row>
    <row r="35">
      <c r="A35" s="21" t="n">
        <v>46288</v>
      </c>
      <c r="B35" t="inlineStr">
        <is>
          <t>秋分の日</t>
        </is>
      </c>
    </row>
    <row r="36">
      <c r="A36" s="21" t="n">
        <v>46307</v>
      </c>
      <c r="B36" t="inlineStr">
        <is>
          <t>スポーツの日</t>
        </is>
      </c>
    </row>
    <row r="37">
      <c r="A37" s="21" t="n">
        <v>46329</v>
      </c>
      <c r="B37" t="inlineStr">
        <is>
          <t>文化の日</t>
        </is>
      </c>
    </row>
    <row r="38">
      <c r="A38" s="21" t="n">
        <v>46349</v>
      </c>
      <c r="B38" t="inlineStr">
        <is>
          <t>勤労感謝の日</t>
        </is>
      </c>
    </row>
    <row r="39">
      <c r="A39" s="21" t="n">
        <v>46388</v>
      </c>
      <c r="B39" t="inlineStr">
        <is>
          <t>元日</t>
        </is>
      </c>
    </row>
    <row r="40">
      <c r="A40" s="21" t="n">
        <v>46398</v>
      </c>
      <c r="B40" t="inlineStr">
        <is>
          <t>成人の日</t>
        </is>
      </c>
    </row>
    <row r="41">
      <c r="A41" s="21" t="n">
        <v>46429</v>
      </c>
      <c r="B41" t="inlineStr">
        <is>
          <t>建国記念の日</t>
        </is>
      </c>
    </row>
    <row r="42">
      <c r="A42" s="21" t="n">
        <v>46441</v>
      </c>
      <c r="B42" t="inlineStr">
        <is>
          <t>天皇誕生日</t>
        </is>
      </c>
    </row>
    <row r="43">
      <c r="A43" s="21" t="n">
        <v>46467</v>
      </c>
      <c r="B43" t="inlineStr">
        <is>
          <t>春分の日</t>
        </is>
      </c>
    </row>
    <row r="44">
      <c r="A44" s="21" t="n">
        <v>46468</v>
      </c>
      <c r="B44" t="inlineStr">
        <is>
          <t>休日</t>
        </is>
      </c>
    </row>
    <row r="45">
      <c r="A45" s="21" t="n">
        <v>46506</v>
      </c>
      <c r="B45" t="inlineStr">
        <is>
          <t>昭和の日</t>
        </is>
      </c>
    </row>
    <row r="46">
      <c r="A46" s="21" t="n">
        <v>46510</v>
      </c>
      <c r="B46" t="inlineStr">
        <is>
          <t>憲法記念日</t>
        </is>
      </c>
    </row>
    <row r="47">
      <c r="A47" s="21" t="n">
        <v>46511</v>
      </c>
      <c r="B47" t="inlineStr">
        <is>
          <t>みどりの日</t>
        </is>
      </c>
    </row>
    <row r="48">
      <c r="A48" s="21" t="n">
        <v>46512</v>
      </c>
      <c r="B48" t="inlineStr">
        <is>
          <t>こどもの日</t>
        </is>
      </c>
    </row>
    <row r="49">
      <c r="A49" s="21" t="n">
        <v>46587</v>
      </c>
      <c r="B49" t="inlineStr">
        <is>
          <t>海の日</t>
        </is>
      </c>
    </row>
    <row r="50">
      <c r="A50" s="21" t="n">
        <v>46610</v>
      </c>
      <c r="B50" t="inlineStr">
        <is>
          <t>山の日</t>
        </is>
      </c>
    </row>
    <row r="51">
      <c r="A51" s="21" t="n">
        <v>46650</v>
      </c>
      <c r="B51" t="inlineStr">
        <is>
          <t>敬老の日</t>
        </is>
      </c>
    </row>
    <row r="52">
      <c r="A52" s="21" t="n">
        <v>46653</v>
      </c>
      <c r="B52" t="inlineStr">
        <is>
          <t>秋分の日</t>
        </is>
      </c>
    </row>
    <row r="53">
      <c r="A53" s="21" t="n">
        <v>46671</v>
      </c>
      <c r="B53" t="inlineStr">
        <is>
          <t>スポーツの日</t>
        </is>
      </c>
    </row>
    <row r="54">
      <c r="A54" s="21" t="n">
        <v>46694</v>
      </c>
      <c r="B54" t="inlineStr">
        <is>
          <t>文化の日</t>
        </is>
      </c>
    </row>
    <row r="55">
      <c r="A55" s="21" t="n">
        <v>46714</v>
      </c>
      <c r="B55" t="inlineStr">
        <is>
          <t>勤労感謝の日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2026-09-19T11:54:55Z</dcterms:created>
  <dcterms:modified xmlns:dcterms="http://purl.org/dc/terms/" xmlns:xsi="http://www.w3.org/2001/XMLSchema-instance" xsi:type="dcterms:W3CDTF">2026-09-19T11:54:55Z</dcterms:modified>
</cp:coreProperties>
</file>