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商品マスタ" sheetId="2" state="visible" r:id="rId2"/>
    <sheet xmlns:r="http://schemas.openxmlformats.org/officeDocument/2006/relationships" name="入出庫" sheetId="3" state="visible" r:id="rId3"/>
    <sheet xmlns:r="http://schemas.openxmlformats.org/officeDocument/2006/relationships" name="発注リスト" sheetId="4" state="visible" r:id="rId4"/>
  </sheets>
  <definedNames>
    <definedName name="_xlnm._FilterDatabase" localSheetId="1" hidden="1">'商品マスタ'!$A$1:$O$201</definedName>
    <definedName name="_xlnm.Print_Titles" localSheetId="1">'商品マスタ'!$1:$1</definedName>
    <definedName name="_xlnm.Print_Area" localSheetId="1">'商品マスタ'!$A$1:$O$202</definedName>
    <definedName name="_xlnm._FilterDatabase" localSheetId="2" hidden="1">'入出庫'!$A$1:$F$1001</definedName>
    <definedName name="_xlnm.Print_Titles" localSheetId="2">'入出庫'!$1:$1</definedName>
    <definedName name="_xlnm.Print_Area" localSheetId="2">'入出庫'!$A$1:$F$1001</definedName>
    <definedName name="_xlnm.Print_Area" localSheetId="3">'発注リスト'!$A$1:$H$64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pivotButton="0" quotePrefix="0" xfId="0"/>
    <xf numFmtId="0" fontId="1" fillId="0" borderId="0" pivotButton="0" quotePrefix="0" xfId="0"/>
    <xf numFmtId="3" fontId="1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BD9D9"/>
          <bgColor rgb="00FBD9D9"/>
        </patternFill>
      </fill>
    </dxf>
    <dxf>
      <fill>
        <patternFill patternType="solid">
          <fgColor rgb="00FFF2B3"/>
          <bgColor rgb="00FFF2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在庫管理表テンプレート（無料版）の使い方</t>
        </is>
      </c>
    </row>
    <row r="2">
      <c r="A2" t="inlineStr"/>
    </row>
    <row r="3">
      <c r="A3" t="inlineStr">
        <is>
          <t>1. 「商品マスタ」に商品コード・商品名・単位・期首在庫・発注点・発注ロット・仕入単価を入れる（黄色の列）。</t>
        </is>
      </c>
    </row>
    <row r="4">
      <c r="A4" t="inlineStr">
        <is>
          <t xml:space="preserve">   期首在庫は「この表を使い始めた時点の数」。以降は入出庫で動く。</t>
        </is>
      </c>
    </row>
    <row r="5">
      <c r="A5" t="inlineStr">
        <is>
          <t>2. 入庫・出庫があるたびに「入出庫」に1行ずつ入れる。日付、商品コード（リストから選ぶ）、区分、数量。</t>
        </is>
      </c>
    </row>
    <row r="6">
      <c r="A6" t="inlineStr">
        <is>
          <t xml:space="preserve">   区分は 入庫／出庫／調整。棚卸で実数に合わせるときは「調整」で差の数を入れる（減らすならマイナス）。</t>
        </is>
      </c>
    </row>
    <row r="7">
      <c r="A7" t="inlineStr">
        <is>
          <t>3. 「商品マスタ」の現在庫が自動で動く。発注点以下になった行は赤くなる。</t>
        </is>
      </c>
    </row>
    <row r="8">
      <c r="A8" t="inlineStr">
        <is>
          <t>4. 「発注リスト」に、発注が必要な商品と推奨発注数が自動で並ぶ。印刷してそのまま発注に使える。</t>
        </is>
      </c>
    </row>
    <row r="9">
      <c r="A9" t="inlineStr"/>
    </row>
    <row r="10">
      <c r="A10" t="inlineStr">
        <is>
          <t>推奨発注数は「発注点の2倍まで戻す量」を発注ロット単位に切り上げたもの。ロット1なら1個単位。</t>
        </is>
      </c>
    </row>
    <row r="11">
      <c r="A11" t="inlineStr">
        <is>
          <t>発注点は「発注してから届くまでの間に使う量」＋余裕。週1回の発注で1日5個使うなら、35個＋α。</t>
        </is>
      </c>
    </row>
    <row r="12">
      <c r="A12" t="inlineStr">
        <is>
          <t>サンプルとして文房具10品目と10月の入出庫25件を入れてある。消して使う。</t>
        </is>
      </c>
    </row>
    <row r="13">
      <c r="A13" t="inlineStr">
        <is>
          <t>商品は200行、入出庫は1000行まで。足りなければ行をコピーして増やし、式の範囲（$B$2:$B$1001 など）を広げる。</t>
        </is>
      </c>
    </row>
    <row r="14">
      <c r="A14" t="inlineStr"/>
    </row>
    <row r="15">
      <c r="A15" t="inlineStr">
        <is>
          <t>配布元: シゴトの型 https://shigotokata.com/</t>
        </is>
      </c>
    </row>
    <row r="16">
      <c r="A16" t="inlineStr">
        <is>
          <t>個人・法人を問わず業務に自由に使ってよい。再配布と販売は不可。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6" customWidth="1" min="3" max="3"/>
    <col width="9" customWidth="1" min="4" max="4"/>
    <col width="8" customWidth="1" min="5" max="5"/>
    <col width="10" customWidth="1" min="6" max="6"/>
    <col width="9" customWidth="1" min="7" max="7"/>
    <col width="8" customWidth="1" min="8" max="8"/>
    <col width="8" customWidth="1" min="9" max="9"/>
    <col width="8" customWidth="1" min="10" max="10"/>
    <col width="8" customWidth="1" min="11" max="11"/>
    <col width="9" customWidth="1" min="12" max="12"/>
    <col width="11" customWidth="1" min="13" max="13"/>
    <col width="11" customWidth="1" min="14" max="14"/>
    <col width="8" customWidth="1" min="15" max="15"/>
  </cols>
  <sheetData>
    <row r="1">
      <c r="A1" s="2" t="inlineStr">
        <is>
          <t>商品コード</t>
        </is>
      </c>
      <c r="B1" s="2" t="inlineStr">
        <is>
          <t>商品名</t>
        </is>
      </c>
      <c r="C1" s="2" t="inlineStr">
        <is>
          <t>単位</t>
        </is>
      </c>
      <c r="D1" s="2" t="inlineStr">
        <is>
          <t>期首在庫</t>
        </is>
      </c>
      <c r="E1" s="2" t="inlineStr">
        <is>
          <t>発注点</t>
        </is>
      </c>
      <c r="F1" s="2" t="inlineStr">
        <is>
          <t>発注ロット</t>
        </is>
      </c>
      <c r="G1" s="2" t="inlineStr">
        <is>
          <t>仕入単価</t>
        </is>
      </c>
      <c r="H1" s="2" t="inlineStr">
        <is>
          <t>入庫計</t>
        </is>
      </c>
      <c r="I1" s="2" t="inlineStr">
        <is>
          <t>出庫計</t>
        </is>
      </c>
      <c r="J1" s="2" t="inlineStr">
        <is>
          <t>調整計</t>
        </is>
      </c>
      <c r="K1" s="2" t="inlineStr">
        <is>
          <t>現在庫</t>
        </is>
      </c>
      <c r="L1" s="2" t="inlineStr">
        <is>
          <t>状態</t>
        </is>
      </c>
      <c r="M1" s="2" t="inlineStr">
        <is>
          <t>推奨発注数</t>
        </is>
      </c>
      <c r="N1" s="2" t="inlineStr">
        <is>
          <t>在庫金額</t>
        </is>
      </c>
      <c r="O1" s="2" t="inlineStr">
        <is>
          <t>発注No</t>
        </is>
      </c>
      <c r="Q1" t="inlineStr">
        <is>
          <t>黄色が入力欄。入庫計〜発注Noは「入出庫」シートから自動計算。</t>
        </is>
      </c>
    </row>
    <row r="2">
      <c r="A2" s="3" t="inlineStr">
        <is>
          <t>A001</t>
        </is>
      </c>
      <c r="B2" s="3" t="inlineStr">
        <is>
          <t>コピー用紙 A4（500枚）</t>
        </is>
      </c>
      <c r="C2" s="4" t="inlineStr">
        <is>
          <t>冊</t>
        </is>
      </c>
      <c r="D2" s="4" t="n">
        <v>30</v>
      </c>
      <c r="E2" s="4" t="n">
        <v>10</v>
      </c>
      <c r="F2" s="4" t="n">
        <v>10</v>
      </c>
      <c r="G2" s="5" t="n">
        <v>480</v>
      </c>
      <c r="H2" s="6">
        <f>IF(A2="","",SUMIFS(入出庫!$E$2:$E$1001,入出庫!$B$2:$B$1001,A2,入出庫!$D$2:$D$1001,"入庫"))</f>
        <v/>
      </c>
      <c r="I2" s="6">
        <f>IF(A2="","",SUMIFS(入出庫!$E$2:$E$1001,入出庫!$B$2:$B$1001,A2,入出庫!$D$2:$D$1001,"出庫"))</f>
        <v/>
      </c>
      <c r="J2" s="6">
        <f>IF(A2="","",SUMIFS(入出庫!$E$2:$E$1001,入出庫!$B$2:$B$1001,A2,入出庫!$D$2:$D$1001,"調整"))</f>
        <v/>
      </c>
      <c r="K2" s="6">
        <f>IF(A2="","",N(D2)+H2-I2+J2)</f>
        <v/>
      </c>
      <c r="L2" s="6">
        <f>IF(A2="","",IF(K2&lt;=N(E2),"要発注",""))</f>
        <v/>
      </c>
      <c r="M2" s="6">
        <f>IF(L2="要発注",MAX(N(F2),ROUNDUP((N(E2)*2-K2)/MAX(N(F2),1),0)*MAX(N(F2),1)),"")</f>
        <v/>
      </c>
      <c r="N2" s="7">
        <f>IF(A2="","",K2*N(G2))</f>
        <v/>
      </c>
      <c r="O2" s="6">
        <f>IF(L2="要発注",COUNTIF($L$2:L2,"要発注"),"")</f>
        <v/>
      </c>
      <c r="Q2" t="inlineStr">
        <is>
          <t>現在庫が発注点以下になると行が赤くなり、「発注リスト」に並びます。</t>
        </is>
      </c>
    </row>
    <row r="3">
      <c r="A3" s="3" t="inlineStr">
        <is>
          <t>A002</t>
        </is>
      </c>
      <c r="B3" s="3" t="inlineStr">
        <is>
          <t>コピー用紙 A3（500枚）</t>
        </is>
      </c>
      <c r="C3" s="4" t="inlineStr">
        <is>
          <t>冊</t>
        </is>
      </c>
      <c r="D3" s="4" t="n">
        <v>8</v>
      </c>
      <c r="E3" s="4" t="n">
        <v>4</v>
      </c>
      <c r="F3" s="4" t="n">
        <v>5</v>
      </c>
      <c r="G3" s="5" t="n">
        <v>900</v>
      </c>
      <c r="H3" s="6">
        <f>IF(A3="","",SUMIFS(入出庫!$E$2:$E$1001,入出庫!$B$2:$B$1001,A3,入出庫!$D$2:$D$1001,"入庫"))</f>
        <v/>
      </c>
      <c r="I3" s="6">
        <f>IF(A3="","",SUMIFS(入出庫!$E$2:$E$1001,入出庫!$B$2:$B$1001,A3,入出庫!$D$2:$D$1001,"出庫"))</f>
        <v/>
      </c>
      <c r="J3" s="6">
        <f>IF(A3="","",SUMIFS(入出庫!$E$2:$E$1001,入出庫!$B$2:$B$1001,A3,入出庫!$D$2:$D$1001,"調整"))</f>
        <v/>
      </c>
      <c r="K3" s="6">
        <f>IF(A3="","",N(D3)+H3-I3+J3)</f>
        <v/>
      </c>
      <c r="L3" s="6">
        <f>IF(A3="","",IF(K3&lt;=N(E3),"要発注",""))</f>
        <v/>
      </c>
      <c r="M3" s="6">
        <f>IF(L3="要発注",MAX(N(F3),ROUNDUP((N(E3)*2-K3)/MAX(N(F3),1),0)*MAX(N(F3),1)),"")</f>
        <v/>
      </c>
      <c r="N3" s="7">
        <f>IF(A3="","",K3*N(G3))</f>
        <v/>
      </c>
      <c r="O3" s="6">
        <f>IF(L3="要発注",COUNTIF($L$2:L3,"要発注"),"")</f>
        <v/>
      </c>
      <c r="Q3" t="inlineStr">
        <is>
          <t>推奨発注数は「発注点の2倍まで戻す量」をロット単位に切り上げたもの。</t>
        </is>
      </c>
    </row>
    <row r="4">
      <c r="A4" s="3" t="inlineStr">
        <is>
          <t>B001</t>
        </is>
      </c>
      <c r="B4" s="3" t="inlineStr">
        <is>
          <t>ボールペン 黒</t>
        </is>
      </c>
      <c r="C4" s="4" t="inlineStr">
        <is>
          <t>本</t>
        </is>
      </c>
      <c r="D4" s="4" t="n">
        <v>60</v>
      </c>
      <c r="E4" s="4" t="n">
        <v>20</v>
      </c>
      <c r="F4" s="4" t="n">
        <v>50</v>
      </c>
      <c r="G4" s="5" t="n">
        <v>80</v>
      </c>
      <c r="H4" s="6">
        <f>IF(A4="","",SUMIFS(入出庫!$E$2:$E$1001,入出庫!$B$2:$B$1001,A4,入出庫!$D$2:$D$1001,"入庫"))</f>
        <v/>
      </c>
      <c r="I4" s="6">
        <f>IF(A4="","",SUMIFS(入出庫!$E$2:$E$1001,入出庫!$B$2:$B$1001,A4,入出庫!$D$2:$D$1001,"出庫"))</f>
        <v/>
      </c>
      <c r="J4" s="6">
        <f>IF(A4="","",SUMIFS(入出庫!$E$2:$E$1001,入出庫!$B$2:$B$1001,A4,入出庫!$D$2:$D$1001,"調整"))</f>
        <v/>
      </c>
      <c r="K4" s="6">
        <f>IF(A4="","",N(D4)+H4-I4+J4)</f>
        <v/>
      </c>
      <c r="L4" s="6">
        <f>IF(A4="","",IF(K4&lt;=N(E4),"要発注",""))</f>
        <v/>
      </c>
      <c r="M4" s="6">
        <f>IF(L4="要発注",MAX(N(F4),ROUNDUP((N(E4)*2-K4)/MAX(N(F4),1),0)*MAX(N(F4),1)),"")</f>
        <v/>
      </c>
      <c r="N4" s="7">
        <f>IF(A4="","",K4*N(G4))</f>
        <v/>
      </c>
      <c r="O4" s="6">
        <f>IF(L4="要発注",COUNTIF($L$2:L4,"要発注"),"")</f>
        <v/>
      </c>
    </row>
    <row r="5">
      <c r="A5" s="3" t="inlineStr">
        <is>
          <t>B002</t>
        </is>
      </c>
      <c r="B5" s="3" t="inlineStr">
        <is>
          <t>ボールペン 赤</t>
        </is>
      </c>
      <c r="C5" s="4" t="inlineStr">
        <is>
          <t>本</t>
        </is>
      </c>
      <c r="D5" s="4" t="n">
        <v>25</v>
      </c>
      <c r="E5" s="4" t="n">
        <v>10</v>
      </c>
      <c r="F5" s="4" t="n">
        <v>50</v>
      </c>
      <c r="G5" s="5" t="n">
        <v>80</v>
      </c>
      <c r="H5" s="6">
        <f>IF(A5="","",SUMIFS(入出庫!$E$2:$E$1001,入出庫!$B$2:$B$1001,A5,入出庫!$D$2:$D$1001,"入庫"))</f>
        <v/>
      </c>
      <c r="I5" s="6">
        <f>IF(A5="","",SUMIFS(入出庫!$E$2:$E$1001,入出庫!$B$2:$B$1001,A5,入出庫!$D$2:$D$1001,"出庫"))</f>
        <v/>
      </c>
      <c r="J5" s="6">
        <f>IF(A5="","",SUMIFS(入出庫!$E$2:$E$1001,入出庫!$B$2:$B$1001,A5,入出庫!$D$2:$D$1001,"調整"))</f>
        <v/>
      </c>
      <c r="K5" s="6">
        <f>IF(A5="","",N(D5)+H5-I5+J5)</f>
        <v/>
      </c>
      <c r="L5" s="6">
        <f>IF(A5="","",IF(K5&lt;=N(E5),"要発注",""))</f>
        <v/>
      </c>
      <c r="M5" s="6">
        <f>IF(L5="要発注",MAX(N(F5),ROUNDUP((N(E5)*2-K5)/MAX(N(F5),1),0)*MAX(N(F5),1)),"")</f>
        <v/>
      </c>
      <c r="N5" s="7">
        <f>IF(A5="","",K5*N(G5))</f>
        <v/>
      </c>
      <c r="O5" s="6">
        <f>IF(L5="要発注",COUNTIF($L$2:L5,"要発注"),"")</f>
        <v/>
      </c>
    </row>
    <row r="6">
      <c r="A6" s="3" t="inlineStr">
        <is>
          <t>B003</t>
        </is>
      </c>
      <c r="B6" s="3" t="inlineStr">
        <is>
          <t>蛍光ペン 黄</t>
        </is>
      </c>
      <c r="C6" s="4" t="inlineStr">
        <is>
          <t>本</t>
        </is>
      </c>
      <c r="D6" s="4" t="n">
        <v>12</v>
      </c>
      <c r="E6" s="4" t="n">
        <v>10</v>
      </c>
      <c r="F6" s="4" t="n">
        <v>10</v>
      </c>
      <c r="G6" s="5" t="n">
        <v>110</v>
      </c>
      <c r="H6" s="6">
        <f>IF(A6="","",SUMIFS(入出庫!$E$2:$E$1001,入出庫!$B$2:$B$1001,A6,入出庫!$D$2:$D$1001,"入庫"))</f>
        <v/>
      </c>
      <c r="I6" s="6">
        <f>IF(A6="","",SUMIFS(入出庫!$E$2:$E$1001,入出庫!$B$2:$B$1001,A6,入出庫!$D$2:$D$1001,"出庫"))</f>
        <v/>
      </c>
      <c r="J6" s="6">
        <f>IF(A6="","",SUMIFS(入出庫!$E$2:$E$1001,入出庫!$B$2:$B$1001,A6,入出庫!$D$2:$D$1001,"調整"))</f>
        <v/>
      </c>
      <c r="K6" s="6">
        <f>IF(A6="","",N(D6)+H6-I6+J6)</f>
        <v/>
      </c>
      <c r="L6" s="6">
        <f>IF(A6="","",IF(K6&lt;=N(E6),"要発注",""))</f>
        <v/>
      </c>
      <c r="M6" s="6">
        <f>IF(L6="要発注",MAX(N(F6),ROUNDUP((N(E6)*2-K6)/MAX(N(F6),1),0)*MAX(N(F6),1)),"")</f>
        <v/>
      </c>
      <c r="N6" s="7">
        <f>IF(A6="","",K6*N(G6))</f>
        <v/>
      </c>
      <c r="O6" s="6">
        <f>IF(L6="要発注",COUNTIF($L$2:L6,"要発注"),"")</f>
        <v/>
      </c>
    </row>
    <row r="7">
      <c r="A7" s="3" t="inlineStr">
        <is>
          <t>C001</t>
        </is>
      </c>
      <c r="B7" s="3" t="inlineStr">
        <is>
          <t>クリアファイル A4</t>
        </is>
      </c>
      <c r="C7" s="4" t="inlineStr">
        <is>
          <t>枚</t>
        </is>
      </c>
      <c r="D7" s="4" t="n">
        <v>150</v>
      </c>
      <c r="E7" s="4" t="n">
        <v>50</v>
      </c>
      <c r="F7" s="4" t="n">
        <v>100</v>
      </c>
      <c r="G7" s="5" t="n">
        <v>25</v>
      </c>
      <c r="H7" s="6">
        <f>IF(A7="","",SUMIFS(入出庫!$E$2:$E$1001,入出庫!$B$2:$B$1001,A7,入出庫!$D$2:$D$1001,"入庫"))</f>
        <v/>
      </c>
      <c r="I7" s="6">
        <f>IF(A7="","",SUMIFS(入出庫!$E$2:$E$1001,入出庫!$B$2:$B$1001,A7,入出庫!$D$2:$D$1001,"出庫"))</f>
        <v/>
      </c>
      <c r="J7" s="6">
        <f>IF(A7="","",SUMIFS(入出庫!$E$2:$E$1001,入出庫!$B$2:$B$1001,A7,入出庫!$D$2:$D$1001,"調整"))</f>
        <v/>
      </c>
      <c r="K7" s="6">
        <f>IF(A7="","",N(D7)+H7-I7+J7)</f>
        <v/>
      </c>
      <c r="L7" s="6">
        <f>IF(A7="","",IF(K7&lt;=N(E7),"要発注",""))</f>
        <v/>
      </c>
      <c r="M7" s="6">
        <f>IF(L7="要発注",MAX(N(F7),ROUNDUP((N(E7)*2-K7)/MAX(N(F7),1),0)*MAX(N(F7),1)),"")</f>
        <v/>
      </c>
      <c r="N7" s="7">
        <f>IF(A7="","",K7*N(G7))</f>
        <v/>
      </c>
      <c r="O7" s="6">
        <f>IF(L7="要発注",COUNTIF($L$2:L7,"要発注"),"")</f>
        <v/>
      </c>
    </row>
    <row r="8">
      <c r="A8" s="3" t="inlineStr">
        <is>
          <t>C002</t>
        </is>
      </c>
      <c r="B8" s="3" t="inlineStr">
        <is>
          <t>封筒 長3</t>
        </is>
      </c>
      <c r="C8" s="4" t="inlineStr">
        <is>
          <t>枚</t>
        </is>
      </c>
      <c r="D8" s="4" t="n">
        <v>200</v>
      </c>
      <c r="E8" s="4" t="n">
        <v>100</v>
      </c>
      <c r="F8" s="4" t="n">
        <v>500</v>
      </c>
      <c r="G8" s="5" t="n">
        <v>6</v>
      </c>
      <c r="H8" s="6">
        <f>IF(A8="","",SUMIFS(入出庫!$E$2:$E$1001,入出庫!$B$2:$B$1001,A8,入出庫!$D$2:$D$1001,"入庫"))</f>
        <v/>
      </c>
      <c r="I8" s="6">
        <f>IF(A8="","",SUMIFS(入出庫!$E$2:$E$1001,入出庫!$B$2:$B$1001,A8,入出庫!$D$2:$D$1001,"出庫"))</f>
        <v/>
      </c>
      <c r="J8" s="6">
        <f>IF(A8="","",SUMIFS(入出庫!$E$2:$E$1001,入出庫!$B$2:$B$1001,A8,入出庫!$D$2:$D$1001,"調整"))</f>
        <v/>
      </c>
      <c r="K8" s="6">
        <f>IF(A8="","",N(D8)+H8-I8+J8)</f>
        <v/>
      </c>
      <c r="L8" s="6">
        <f>IF(A8="","",IF(K8&lt;=N(E8),"要発注",""))</f>
        <v/>
      </c>
      <c r="M8" s="6">
        <f>IF(L8="要発注",MAX(N(F8),ROUNDUP((N(E8)*2-K8)/MAX(N(F8),1),0)*MAX(N(F8),1)),"")</f>
        <v/>
      </c>
      <c r="N8" s="7">
        <f>IF(A8="","",K8*N(G8))</f>
        <v/>
      </c>
      <c r="O8" s="6">
        <f>IF(L8="要発注",COUNTIF($L$2:L8,"要発注"),"")</f>
        <v/>
      </c>
    </row>
    <row r="9">
      <c r="A9" s="3" t="inlineStr">
        <is>
          <t>C003</t>
        </is>
      </c>
      <c r="B9" s="3" t="inlineStr">
        <is>
          <t>封筒 角2</t>
        </is>
      </c>
      <c r="C9" s="4" t="inlineStr">
        <is>
          <t>枚</t>
        </is>
      </c>
      <c r="D9" s="4" t="n">
        <v>40</v>
      </c>
      <c r="E9" s="4" t="n">
        <v>50</v>
      </c>
      <c r="F9" s="4" t="n">
        <v>100</v>
      </c>
      <c r="G9" s="5" t="n">
        <v>15</v>
      </c>
      <c r="H9" s="6">
        <f>IF(A9="","",SUMIFS(入出庫!$E$2:$E$1001,入出庫!$B$2:$B$1001,A9,入出庫!$D$2:$D$1001,"入庫"))</f>
        <v/>
      </c>
      <c r="I9" s="6">
        <f>IF(A9="","",SUMIFS(入出庫!$E$2:$E$1001,入出庫!$B$2:$B$1001,A9,入出庫!$D$2:$D$1001,"出庫"))</f>
        <v/>
      </c>
      <c r="J9" s="6">
        <f>IF(A9="","",SUMIFS(入出庫!$E$2:$E$1001,入出庫!$B$2:$B$1001,A9,入出庫!$D$2:$D$1001,"調整"))</f>
        <v/>
      </c>
      <c r="K9" s="6">
        <f>IF(A9="","",N(D9)+H9-I9+J9)</f>
        <v/>
      </c>
      <c r="L9" s="6">
        <f>IF(A9="","",IF(K9&lt;=N(E9),"要発注",""))</f>
        <v/>
      </c>
      <c r="M9" s="6">
        <f>IF(L9="要発注",MAX(N(F9),ROUNDUP((N(E9)*2-K9)/MAX(N(F9),1),0)*MAX(N(F9),1)),"")</f>
        <v/>
      </c>
      <c r="N9" s="7">
        <f>IF(A9="","",K9*N(G9))</f>
        <v/>
      </c>
      <c r="O9" s="6">
        <f>IF(L9="要発注",COUNTIF($L$2:L9,"要発注"),"")</f>
        <v/>
      </c>
    </row>
    <row r="10">
      <c r="A10" s="3" t="inlineStr">
        <is>
          <t>D001</t>
        </is>
      </c>
      <c r="B10" s="3" t="inlineStr">
        <is>
          <t>トナー（黒）</t>
        </is>
      </c>
      <c r="C10" s="4" t="inlineStr">
        <is>
          <t>本</t>
        </is>
      </c>
      <c r="D10" s="4" t="n">
        <v>2</v>
      </c>
      <c r="E10" s="4" t="n">
        <v>1</v>
      </c>
      <c r="F10" s="4" t="n">
        <v>1</v>
      </c>
      <c r="G10" s="5" t="n">
        <v>6800</v>
      </c>
      <c r="H10" s="6">
        <f>IF(A10="","",SUMIFS(入出庫!$E$2:$E$1001,入出庫!$B$2:$B$1001,A10,入出庫!$D$2:$D$1001,"入庫"))</f>
        <v/>
      </c>
      <c r="I10" s="6">
        <f>IF(A10="","",SUMIFS(入出庫!$E$2:$E$1001,入出庫!$B$2:$B$1001,A10,入出庫!$D$2:$D$1001,"出庫"))</f>
        <v/>
      </c>
      <c r="J10" s="6">
        <f>IF(A10="","",SUMIFS(入出庫!$E$2:$E$1001,入出庫!$B$2:$B$1001,A10,入出庫!$D$2:$D$1001,"調整"))</f>
        <v/>
      </c>
      <c r="K10" s="6">
        <f>IF(A10="","",N(D10)+H10-I10+J10)</f>
        <v/>
      </c>
      <c r="L10" s="6">
        <f>IF(A10="","",IF(K10&lt;=N(E10),"要発注",""))</f>
        <v/>
      </c>
      <c r="M10" s="6">
        <f>IF(L10="要発注",MAX(N(F10),ROUNDUP((N(E10)*2-K10)/MAX(N(F10),1),0)*MAX(N(F10),1)),"")</f>
        <v/>
      </c>
      <c r="N10" s="7">
        <f>IF(A10="","",K10*N(G10))</f>
        <v/>
      </c>
      <c r="O10" s="6">
        <f>IF(L10="要発注",COUNTIF($L$2:L10,"要発注"),"")</f>
        <v/>
      </c>
    </row>
    <row r="11">
      <c r="A11" s="3" t="inlineStr">
        <is>
          <t>D002</t>
        </is>
      </c>
      <c r="B11" s="3" t="inlineStr">
        <is>
          <t>電池 単3</t>
        </is>
      </c>
      <c r="C11" s="4" t="inlineStr">
        <is>
          <t>本</t>
        </is>
      </c>
      <c r="D11" s="4" t="n">
        <v>16</v>
      </c>
      <c r="E11" s="4" t="n">
        <v>8</v>
      </c>
      <c r="F11" s="4" t="n">
        <v>20</v>
      </c>
      <c r="G11" s="5" t="n">
        <v>90</v>
      </c>
      <c r="H11" s="6">
        <f>IF(A11="","",SUMIFS(入出庫!$E$2:$E$1001,入出庫!$B$2:$B$1001,A11,入出庫!$D$2:$D$1001,"入庫"))</f>
        <v/>
      </c>
      <c r="I11" s="6">
        <f>IF(A11="","",SUMIFS(入出庫!$E$2:$E$1001,入出庫!$B$2:$B$1001,A11,入出庫!$D$2:$D$1001,"出庫"))</f>
        <v/>
      </c>
      <c r="J11" s="6">
        <f>IF(A11="","",SUMIFS(入出庫!$E$2:$E$1001,入出庫!$B$2:$B$1001,A11,入出庫!$D$2:$D$1001,"調整"))</f>
        <v/>
      </c>
      <c r="K11" s="6">
        <f>IF(A11="","",N(D11)+H11-I11+J11)</f>
        <v/>
      </c>
      <c r="L11" s="6">
        <f>IF(A11="","",IF(K11&lt;=N(E11),"要発注",""))</f>
        <v/>
      </c>
      <c r="M11" s="6">
        <f>IF(L11="要発注",MAX(N(F11),ROUNDUP((N(E11)*2-K11)/MAX(N(F11),1),0)*MAX(N(F11),1)),"")</f>
        <v/>
      </c>
      <c r="N11" s="7">
        <f>IF(A11="","",K11*N(G11))</f>
        <v/>
      </c>
      <c r="O11" s="6">
        <f>IF(L11="要発注",COUNTIF($L$2:L11,"要発注"),"")</f>
        <v/>
      </c>
    </row>
    <row r="12">
      <c r="A12" s="3" t="n"/>
      <c r="B12" s="3" t="n"/>
      <c r="C12" s="4" t="n"/>
      <c r="D12" s="4" t="n"/>
      <c r="E12" s="4" t="n"/>
      <c r="F12" s="4" t="n"/>
      <c r="G12" s="5" t="n"/>
      <c r="H12" s="6">
        <f>IF(A12="","",SUMIFS(入出庫!$E$2:$E$1001,入出庫!$B$2:$B$1001,A12,入出庫!$D$2:$D$1001,"入庫"))</f>
        <v/>
      </c>
      <c r="I12" s="6">
        <f>IF(A12="","",SUMIFS(入出庫!$E$2:$E$1001,入出庫!$B$2:$B$1001,A12,入出庫!$D$2:$D$1001,"出庫"))</f>
        <v/>
      </c>
      <c r="J12" s="6">
        <f>IF(A12="","",SUMIFS(入出庫!$E$2:$E$1001,入出庫!$B$2:$B$1001,A12,入出庫!$D$2:$D$1001,"調整"))</f>
        <v/>
      </c>
      <c r="K12" s="6">
        <f>IF(A12="","",N(D12)+H12-I12+J12)</f>
        <v/>
      </c>
      <c r="L12" s="6">
        <f>IF(A12="","",IF(K12&lt;=N(E12),"要発注",""))</f>
        <v/>
      </c>
      <c r="M12" s="6">
        <f>IF(L12="要発注",MAX(N(F12),ROUNDUP((N(E12)*2-K12)/MAX(N(F12),1),0)*MAX(N(F12),1)),"")</f>
        <v/>
      </c>
      <c r="N12" s="7">
        <f>IF(A12="","",K12*N(G12))</f>
        <v/>
      </c>
      <c r="O12" s="6">
        <f>IF(L12="要発注",COUNTIF($L$2:L12,"要発注"),"")</f>
        <v/>
      </c>
    </row>
    <row r="13">
      <c r="A13" s="3" t="n"/>
      <c r="B13" s="3" t="n"/>
      <c r="C13" s="4" t="n"/>
      <c r="D13" s="4" t="n"/>
      <c r="E13" s="4" t="n"/>
      <c r="F13" s="4" t="n"/>
      <c r="G13" s="5" t="n"/>
      <c r="H13" s="6">
        <f>IF(A13="","",SUMIFS(入出庫!$E$2:$E$1001,入出庫!$B$2:$B$1001,A13,入出庫!$D$2:$D$1001,"入庫"))</f>
        <v/>
      </c>
      <c r="I13" s="6">
        <f>IF(A13="","",SUMIFS(入出庫!$E$2:$E$1001,入出庫!$B$2:$B$1001,A13,入出庫!$D$2:$D$1001,"出庫"))</f>
        <v/>
      </c>
      <c r="J13" s="6">
        <f>IF(A13="","",SUMIFS(入出庫!$E$2:$E$1001,入出庫!$B$2:$B$1001,A13,入出庫!$D$2:$D$1001,"調整"))</f>
        <v/>
      </c>
      <c r="K13" s="6">
        <f>IF(A13="","",N(D13)+H13-I13+J13)</f>
        <v/>
      </c>
      <c r="L13" s="6">
        <f>IF(A13="","",IF(K13&lt;=N(E13),"要発注",""))</f>
        <v/>
      </c>
      <c r="M13" s="6">
        <f>IF(L13="要発注",MAX(N(F13),ROUNDUP((N(E13)*2-K13)/MAX(N(F13),1),0)*MAX(N(F13),1)),"")</f>
        <v/>
      </c>
      <c r="N13" s="7">
        <f>IF(A13="","",K13*N(G13))</f>
        <v/>
      </c>
      <c r="O13" s="6">
        <f>IF(L13="要発注",COUNTIF($L$2:L13,"要発注"),"")</f>
        <v/>
      </c>
    </row>
    <row r="14">
      <c r="A14" s="3" t="n"/>
      <c r="B14" s="3" t="n"/>
      <c r="C14" s="4" t="n"/>
      <c r="D14" s="4" t="n"/>
      <c r="E14" s="4" t="n"/>
      <c r="F14" s="4" t="n"/>
      <c r="G14" s="5" t="n"/>
      <c r="H14" s="6">
        <f>IF(A14="","",SUMIFS(入出庫!$E$2:$E$1001,入出庫!$B$2:$B$1001,A14,入出庫!$D$2:$D$1001,"入庫"))</f>
        <v/>
      </c>
      <c r="I14" s="6">
        <f>IF(A14="","",SUMIFS(入出庫!$E$2:$E$1001,入出庫!$B$2:$B$1001,A14,入出庫!$D$2:$D$1001,"出庫"))</f>
        <v/>
      </c>
      <c r="J14" s="6">
        <f>IF(A14="","",SUMIFS(入出庫!$E$2:$E$1001,入出庫!$B$2:$B$1001,A14,入出庫!$D$2:$D$1001,"調整"))</f>
        <v/>
      </c>
      <c r="K14" s="6">
        <f>IF(A14="","",N(D14)+H14-I14+J14)</f>
        <v/>
      </c>
      <c r="L14" s="6">
        <f>IF(A14="","",IF(K14&lt;=N(E14),"要発注",""))</f>
        <v/>
      </c>
      <c r="M14" s="6">
        <f>IF(L14="要発注",MAX(N(F14),ROUNDUP((N(E14)*2-K14)/MAX(N(F14),1),0)*MAX(N(F14),1)),"")</f>
        <v/>
      </c>
      <c r="N14" s="7">
        <f>IF(A14="","",K14*N(G14))</f>
        <v/>
      </c>
      <c r="O14" s="6">
        <f>IF(L14="要発注",COUNTIF($L$2:L14,"要発注"),"")</f>
        <v/>
      </c>
    </row>
    <row r="15">
      <c r="A15" s="3" t="n"/>
      <c r="B15" s="3" t="n"/>
      <c r="C15" s="4" t="n"/>
      <c r="D15" s="4" t="n"/>
      <c r="E15" s="4" t="n"/>
      <c r="F15" s="4" t="n"/>
      <c r="G15" s="5" t="n"/>
      <c r="H15" s="6">
        <f>IF(A15="","",SUMIFS(入出庫!$E$2:$E$1001,入出庫!$B$2:$B$1001,A15,入出庫!$D$2:$D$1001,"入庫"))</f>
        <v/>
      </c>
      <c r="I15" s="6">
        <f>IF(A15="","",SUMIFS(入出庫!$E$2:$E$1001,入出庫!$B$2:$B$1001,A15,入出庫!$D$2:$D$1001,"出庫"))</f>
        <v/>
      </c>
      <c r="J15" s="6">
        <f>IF(A15="","",SUMIFS(入出庫!$E$2:$E$1001,入出庫!$B$2:$B$1001,A15,入出庫!$D$2:$D$1001,"調整"))</f>
        <v/>
      </c>
      <c r="K15" s="6">
        <f>IF(A15="","",N(D15)+H15-I15+J15)</f>
        <v/>
      </c>
      <c r="L15" s="6">
        <f>IF(A15="","",IF(K15&lt;=N(E15),"要発注",""))</f>
        <v/>
      </c>
      <c r="M15" s="6">
        <f>IF(L15="要発注",MAX(N(F15),ROUNDUP((N(E15)*2-K15)/MAX(N(F15),1),0)*MAX(N(F15),1)),"")</f>
        <v/>
      </c>
      <c r="N15" s="7">
        <f>IF(A15="","",K15*N(G15))</f>
        <v/>
      </c>
      <c r="O15" s="6">
        <f>IF(L15="要発注",COUNTIF($L$2:L15,"要発注"),"")</f>
        <v/>
      </c>
    </row>
    <row r="16">
      <c r="A16" s="3" t="n"/>
      <c r="B16" s="3" t="n"/>
      <c r="C16" s="4" t="n"/>
      <c r="D16" s="4" t="n"/>
      <c r="E16" s="4" t="n"/>
      <c r="F16" s="4" t="n"/>
      <c r="G16" s="5" t="n"/>
      <c r="H16" s="6">
        <f>IF(A16="","",SUMIFS(入出庫!$E$2:$E$1001,入出庫!$B$2:$B$1001,A16,入出庫!$D$2:$D$1001,"入庫"))</f>
        <v/>
      </c>
      <c r="I16" s="6">
        <f>IF(A16="","",SUMIFS(入出庫!$E$2:$E$1001,入出庫!$B$2:$B$1001,A16,入出庫!$D$2:$D$1001,"出庫"))</f>
        <v/>
      </c>
      <c r="J16" s="6">
        <f>IF(A16="","",SUMIFS(入出庫!$E$2:$E$1001,入出庫!$B$2:$B$1001,A16,入出庫!$D$2:$D$1001,"調整"))</f>
        <v/>
      </c>
      <c r="K16" s="6">
        <f>IF(A16="","",N(D16)+H16-I16+J16)</f>
        <v/>
      </c>
      <c r="L16" s="6">
        <f>IF(A16="","",IF(K16&lt;=N(E16),"要発注",""))</f>
        <v/>
      </c>
      <c r="M16" s="6">
        <f>IF(L16="要発注",MAX(N(F16),ROUNDUP((N(E16)*2-K16)/MAX(N(F16),1),0)*MAX(N(F16),1)),"")</f>
        <v/>
      </c>
      <c r="N16" s="7">
        <f>IF(A16="","",K16*N(G16))</f>
        <v/>
      </c>
      <c r="O16" s="6">
        <f>IF(L16="要発注",COUNTIF($L$2:L16,"要発注"),"")</f>
        <v/>
      </c>
    </row>
    <row r="17">
      <c r="A17" s="3" t="n"/>
      <c r="B17" s="3" t="n"/>
      <c r="C17" s="4" t="n"/>
      <c r="D17" s="4" t="n"/>
      <c r="E17" s="4" t="n"/>
      <c r="F17" s="4" t="n"/>
      <c r="G17" s="5" t="n"/>
      <c r="H17" s="6">
        <f>IF(A17="","",SUMIFS(入出庫!$E$2:$E$1001,入出庫!$B$2:$B$1001,A17,入出庫!$D$2:$D$1001,"入庫"))</f>
        <v/>
      </c>
      <c r="I17" s="6">
        <f>IF(A17="","",SUMIFS(入出庫!$E$2:$E$1001,入出庫!$B$2:$B$1001,A17,入出庫!$D$2:$D$1001,"出庫"))</f>
        <v/>
      </c>
      <c r="J17" s="6">
        <f>IF(A17="","",SUMIFS(入出庫!$E$2:$E$1001,入出庫!$B$2:$B$1001,A17,入出庫!$D$2:$D$1001,"調整"))</f>
        <v/>
      </c>
      <c r="K17" s="6">
        <f>IF(A17="","",N(D17)+H17-I17+J17)</f>
        <v/>
      </c>
      <c r="L17" s="6">
        <f>IF(A17="","",IF(K17&lt;=N(E17),"要発注",""))</f>
        <v/>
      </c>
      <c r="M17" s="6">
        <f>IF(L17="要発注",MAX(N(F17),ROUNDUP((N(E17)*2-K17)/MAX(N(F17),1),0)*MAX(N(F17),1)),"")</f>
        <v/>
      </c>
      <c r="N17" s="7">
        <f>IF(A17="","",K17*N(G17))</f>
        <v/>
      </c>
      <c r="O17" s="6">
        <f>IF(L17="要発注",COUNTIF($L$2:L17,"要発注"),"")</f>
        <v/>
      </c>
    </row>
    <row r="18">
      <c r="A18" s="3" t="n"/>
      <c r="B18" s="3" t="n"/>
      <c r="C18" s="4" t="n"/>
      <c r="D18" s="4" t="n"/>
      <c r="E18" s="4" t="n"/>
      <c r="F18" s="4" t="n"/>
      <c r="G18" s="5" t="n"/>
      <c r="H18" s="6">
        <f>IF(A18="","",SUMIFS(入出庫!$E$2:$E$1001,入出庫!$B$2:$B$1001,A18,入出庫!$D$2:$D$1001,"入庫"))</f>
        <v/>
      </c>
      <c r="I18" s="6">
        <f>IF(A18="","",SUMIFS(入出庫!$E$2:$E$1001,入出庫!$B$2:$B$1001,A18,入出庫!$D$2:$D$1001,"出庫"))</f>
        <v/>
      </c>
      <c r="J18" s="6">
        <f>IF(A18="","",SUMIFS(入出庫!$E$2:$E$1001,入出庫!$B$2:$B$1001,A18,入出庫!$D$2:$D$1001,"調整"))</f>
        <v/>
      </c>
      <c r="K18" s="6">
        <f>IF(A18="","",N(D18)+H18-I18+J18)</f>
        <v/>
      </c>
      <c r="L18" s="6">
        <f>IF(A18="","",IF(K18&lt;=N(E18),"要発注",""))</f>
        <v/>
      </c>
      <c r="M18" s="6">
        <f>IF(L18="要発注",MAX(N(F18),ROUNDUP((N(E18)*2-K18)/MAX(N(F18),1),0)*MAX(N(F18),1)),"")</f>
        <v/>
      </c>
      <c r="N18" s="7">
        <f>IF(A18="","",K18*N(G18))</f>
        <v/>
      </c>
      <c r="O18" s="6">
        <f>IF(L18="要発注",COUNTIF($L$2:L18,"要発注"),"")</f>
        <v/>
      </c>
    </row>
    <row r="19">
      <c r="A19" s="3" t="n"/>
      <c r="B19" s="3" t="n"/>
      <c r="C19" s="4" t="n"/>
      <c r="D19" s="4" t="n"/>
      <c r="E19" s="4" t="n"/>
      <c r="F19" s="4" t="n"/>
      <c r="G19" s="5" t="n"/>
      <c r="H19" s="6">
        <f>IF(A19="","",SUMIFS(入出庫!$E$2:$E$1001,入出庫!$B$2:$B$1001,A19,入出庫!$D$2:$D$1001,"入庫"))</f>
        <v/>
      </c>
      <c r="I19" s="6">
        <f>IF(A19="","",SUMIFS(入出庫!$E$2:$E$1001,入出庫!$B$2:$B$1001,A19,入出庫!$D$2:$D$1001,"出庫"))</f>
        <v/>
      </c>
      <c r="J19" s="6">
        <f>IF(A19="","",SUMIFS(入出庫!$E$2:$E$1001,入出庫!$B$2:$B$1001,A19,入出庫!$D$2:$D$1001,"調整"))</f>
        <v/>
      </c>
      <c r="K19" s="6">
        <f>IF(A19="","",N(D19)+H19-I19+J19)</f>
        <v/>
      </c>
      <c r="L19" s="6">
        <f>IF(A19="","",IF(K19&lt;=N(E19),"要発注",""))</f>
        <v/>
      </c>
      <c r="M19" s="6">
        <f>IF(L19="要発注",MAX(N(F19),ROUNDUP((N(E19)*2-K19)/MAX(N(F19),1),0)*MAX(N(F19),1)),"")</f>
        <v/>
      </c>
      <c r="N19" s="7">
        <f>IF(A19="","",K19*N(G19))</f>
        <v/>
      </c>
      <c r="O19" s="6">
        <f>IF(L19="要発注",COUNTIF($L$2:L19,"要発注"),"")</f>
        <v/>
      </c>
    </row>
    <row r="20">
      <c r="A20" s="3" t="n"/>
      <c r="B20" s="3" t="n"/>
      <c r="C20" s="4" t="n"/>
      <c r="D20" s="4" t="n"/>
      <c r="E20" s="4" t="n"/>
      <c r="F20" s="4" t="n"/>
      <c r="G20" s="5" t="n"/>
      <c r="H20" s="6">
        <f>IF(A20="","",SUMIFS(入出庫!$E$2:$E$1001,入出庫!$B$2:$B$1001,A20,入出庫!$D$2:$D$1001,"入庫"))</f>
        <v/>
      </c>
      <c r="I20" s="6">
        <f>IF(A20="","",SUMIFS(入出庫!$E$2:$E$1001,入出庫!$B$2:$B$1001,A20,入出庫!$D$2:$D$1001,"出庫"))</f>
        <v/>
      </c>
      <c r="J20" s="6">
        <f>IF(A20="","",SUMIFS(入出庫!$E$2:$E$1001,入出庫!$B$2:$B$1001,A20,入出庫!$D$2:$D$1001,"調整"))</f>
        <v/>
      </c>
      <c r="K20" s="6">
        <f>IF(A20="","",N(D20)+H20-I20+J20)</f>
        <v/>
      </c>
      <c r="L20" s="6">
        <f>IF(A20="","",IF(K20&lt;=N(E20),"要発注",""))</f>
        <v/>
      </c>
      <c r="M20" s="6">
        <f>IF(L20="要発注",MAX(N(F20),ROUNDUP((N(E20)*2-K20)/MAX(N(F20),1),0)*MAX(N(F20),1)),"")</f>
        <v/>
      </c>
      <c r="N20" s="7">
        <f>IF(A20="","",K20*N(G20))</f>
        <v/>
      </c>
      <c r="O20" s="6">
        <f>IF(L20="要発注",COUNTIF($L$2:L20,"要発注"),"")</f>
        <v/>
      </c>
    </row>
    <row r="21">
      <c r="A21" s="3" t="n"/>
      <c r="B21" s="3" t="n"/>
      <c r="C21" s="4" t="n"/>
      <c r="D21" s="4" t="n"/>
      <c r="E21" s="4" t="n"/>
      <c r="F21" s="4" t="n"/>
      <c r="G21" s="5" t="n"/>
      <c r="H21" s="6">
        <f>IF(A21="","",SUMIFS(入出庫!$E$2:$E$1001,入出庫!$B$2:$B$1001,A21,入出庫!$D$2:$D$1001,"入庫"))</f>
        <v/>
      </c>
      <c r="I21" s="6">
        <f>IF(A21="","",SUMIFS(入出庫!$E$2:$E$1001,入出庫!$B$2:$B$1001,A21,入出庫!$D$2:$D$1001,"出庫"))</f>
        <v/>
      </c>
      <c r="J21" s="6">
        <f>IF(A21="","",SUMIFS(入出庫!$E$2:$E$1001,入出庫!$B$2:$B$1001,A21,入出庫!$D$2:$D$1001,"調整"))</f>
        <v/>
      </c>
      <c r="K21" s="6">
        <f>IF(A21="","",N(D21)+H21-I21+J21)</f>
        <v/>
      </c>
      <c r="L21" s="6">
        <f>IF(A21="","",IF(K21&lt;=N(E21),"要発注",""))</f>
        <v/>
      </c>
      <c r="M21" s="6">
        <f>IF(L21="要発注",MAX(N(F21),ROUNDUP((N(E21)*2-K21)/MAX(N(F21),1),0)*MAX(N(F21),1)),"")</f>
        <v/>
      </c>
      <c r="N21" s="7">
        <f>IF(A21="","",K21*N(G21))</f>
        <v/>
      </c>
      <c r="O21" s="6">
        <f>IF(L21="要発注",COUNTIF($L$2:L21,"要発注"),"")</f>
        <v/>
      </c>
    </row>
    <row r="22">
      <c r="A22" s="3" t="n"/>
      <c r="B22" s="3" t="n"/>
      <c r="C22" s="4" t="n"/>
      <c r="D22" s="4" t="n"/>
      <c r="E22" s="4" t="n"/>
      <c r="F22" s="4" t="n"/>
      <c r="G22" s="5" t="n"/>
      <c r="H22" s="6">
        <f>IF(A22="","",SUMIFS(入出庫!$E$2:$E$1001,入出庫!$B$2:$B$1001,A22,入出庫!$D$2:$D$1001,"入庫"))</f>
        <v/>
      </c>
      <c r="I22" s="6">
        <f>IF(A22="","",SUMIFS(入出庫!$E$2:$E$1001,入出庫!$B$2:$B$1001,A22,入出庫!$D$2:$D$1001,"出庫"))</f>
        <v/>
      </c>
      <c r="J22" s="6">
        <f>IF(A22="","",SUMIFS(入出庫!$E$2:$E$1001,入出庫!$B$2:$B$1001,A22,入出庫!$D$2:$D$1001,"調整"))</f>
        <v/>
      </c>
      <c r="K22" s="6">
        <f>IF(A22="","",N(D22)+H22-I22+J22)</f>
        <v/>
      </c>
      <c r="L22" s="6">
        <f>IF(A22="","",IF(K22&lt;=N(E22),"要発注",""))</f>
        <v/>
      </c>
      <c r="M22" s="6">
        <f>IF(L22="要発注",MAX(N(F22),ROUNDUP((N(E22)*2-K22)/MAX(N(F22),1),0)*MAX(N(F22),1)),"")</f>
        <v/>
      </c>
      <c r="N22" s="7">
        <f>IF(A22="","",K22*N(G22))</f>
        <v/>
      </c>
      <c r="O22" s="6">
        <f>IF(L22="要発注",COUNTIF($L$2:L22,"要発注"),"")</f>
        <v/>
      </c>
    </row>
    <row r="23">
      <c r="A23" s="3" t="n"/>
      <c r="B23" s="3" t="n"/>
      <c r="C23" s="4" t="n"/>
      <c r="D23" s="4" t="n"/>
      <c r="E23" s="4" t="n"/>
      <c r="F23" s="4" t="n"/>
      <c r="G23" s="5" t="n"/>
      <c r="H23" s="6">
        <f>IF(A23="","",SUMIFS(入出庫!$E$2:$E$1001,入出庫!$B$2:$B$1001,A23,入出庫!$D$2:$D$1001,"入庫"))</f>
        <v/>
      </c>
      <c r="I23" s="6">
        <f>IF(A23="","",SUMIFS(入出庫!$E$2:$E$1001,入出庫!$B$2:$B$1001,A23,入出庫!$D$2:$D$1001,"出庫"))</f>
        <v/>
      </c>
      <c r="J23" s="6">
        <f>IF(A23="","",SUMIFS(入出庫!$E$2:$E$1001,入出庫!$B$2:$B$1001,A23,入出庫!$D$2:$D$1001,"調整"))</f>
        <v/>
      </c>
      <c r="K23" s="6">
        <f>IF(A23="","",N(D23)+H23-I23+J23)</f>
        <v/>
      </c>
      <c r="L23" s="6">
        <f>IF(A23="","",IF(K23&lt;=N(E23),"要発注",""))</f>
        <v/>
      </c>
      <c r="M23" s="6">
        <f>IF(L23="要発注",MAX(N(F23),ROUNDUP((N(E23)*2-K23)/MAX(N(F23),1),0)*MAX(N(F23),1)),"")</f>
        <v/>
      </c>
      <c r="N23" s="7">
        <f>IF(A23="","",K23*N(G23))</f>
        <v/>
      </c>
      <c r="O23" s="6">
        <f>IF(L23="要発注",COUNTIF($L$2:L23,"要発注"),"")</f>
        <v/>
      </c>
    </row>
    <row r="24">
      <c r="A24" s="3" t="n"/>
      <c r="B24" s="3" t="n"/>
      <c r="C24" s="4" t="n"/>
      <c r="D24" s="4" t="n"/>
      <c r="E24" s="4" t="n"/>
      <c r="F24" s="4" t="n"/>
      <c r="G24" s="5" t="n"/>
      <c r="H24" s="6">
        <f>IF(A24="","",SUMIFS(入出庫!$E$2:$E$1001,入出庫!$B$2:$B$1001,A24,入出庫!$D$2:$D$1001,"入庫"))</f>
        <v/>
      </c>
      <c r="I24" s="6">
        <f>IF(A24="","",SUMIFS(入出庫!$E$2:$E$1001,入出庫!$B$2:$B$1001,A24,入出庫!$D$2:$D$1001,"出庫"))</f>
        <v/>
      </c>
      <c r="J24" s="6">
        <f>IF(A24="","",SUMIFS(入出庫!$E$2:$E$1001,入出庫!$B$2:$B$1001,A24,入出庫!$D$2:$D$1001,"調整"))</f>
        <v/>
      </c>
      <c r="K24" s="6">
        <f>IF(A24="","",N(D24)+H24-I24+J24)</f>
        <v/>
      </c>
      <c r="L24" s="6">
        <f>IF(A24="","",IF(K24&lt;=N(E24),"要発注",""))</f>
        <v/>
      </c>
      <c r="M24" s="6">
        <f>IF(L24="要発注",MAX(N(F24),ROUNDUP((N(E24)*2-K24)/MAX(N(F24),1),0)*MAX(N(F24),1)),"")</f>
        <v/>
      </c>
      <c r="N24" s="7">
        <f>IF(A24="","",K24*N(G24))</f>
        <v/>
      </c>
      <c r="O24" s="6">
        <f>IF(L24="要発注",COUNTIF($L$2:L24,"要発注"),"")</f>
        <v/>
      </c>
    </row>
    <row r="25">
      <c r="A25" s="3" t="n"/>
      <c r="B25" s="3" t="n"/>
      <c r="C25" s="4" t="n"/>
      <c r="D25" s="4" t="n"/>
      <c r="E25" s="4" t="n"/>
      <c r="F25" s="4" t="n"/>
      <c r="G25" s="5" t="n"/>
      <c r="H25" s="6">
        <f>IF(A25="","",SUMIFS(入出庫!$E$2:$E$1001,入出庫!$B$2:$B$1001,A25,入出庫!$D$2:$D$1001,"入庫"))</f>
        <v/>
      </c>
      <c r="I25" s="6">
        <f>IF(A25="","",SUMIFS(入出庫!$E$2:$E$1001,入出庫!$B$2:$B$1001,A25,入出庫!$D$2:$D$1001,"出庫"))</f>
        <v/>
      </c>
      <c r="J25" s="6">
        <f>IF(A25="","",SUMIFS(入出庫!$E$2:$E$1001,入出庫!$B$2:$B$1001,A25,入出庫!$D$2:$D$1001,"調整"))</f>
        <v/>
      </c>
      <c r="K25" s="6">
        <f>IF(A25="","",N(D25)+H25-I25+J25)</f>
        <v/>
      </c>
      <c r="L25" s="6">
        <f>IF(A25="","",IF(K25&lt;=N(E25),"要発注",""))</f>
        <v/>
      </c>
      <c r="M25" s="6">
        <f>IF(L25="要発注",MAX(N(F25),ROUNDUP((N(E25)*2-K25)/MAX(N(F25),1),0)*MAX(N(F25),1)),"")</f>
        <v/>
      </c>
      <c r="N25" s="7">
        <f>IF(A25="","",K25*N(G25))</f>
        <v/>
      </c>
      <c r="O25" s="6">
        <f>IF(L25="要発注",COUNTIF($L$2:L25,"要発注"),"")</f>
        <v/>
      </c>
    </row>
    <row r="26">
      <c r="A26" s="3" t="n"/>
      <c r="B26" s="3" t="n"/>
      <c r="C26" s="4" t="n"/>
      <c r="D26" s="4" t="n"/>
      <c r="E26" s="4" t="n"/>
      <c r="F26" s="4" t="n"/>
      <c r="G26" s="5" t="n"/>
      <c r="H26" s="6">
        <f>IF(A26="","",SUMIFS(入出庫!$E$2:$E$1001,入出庫!$B$2:$B$1001,A26,入出庫!$D$2:$D$1001,"入庫"))</f>
        <v/>
      </c>
      <c r="I26" s="6">
        <f>IF(A26="","",SUMIFS(入出庫!$E$2:$E$1001,入出庫!$B$2:$B$1001,A26,入出庫!$D$2:$D$1001,"出庫"))</f>
        <v/>
      </c>
      <c r="J26" s="6">
        <f>IF(A26="","",SUMIFS(入出庫!$E$2:$E$1001,入出庫!$B$2:$B$1001,A26,入出庫!$D$2:$D$1001,"調整"))</f>
        <v/>
      </c>
      <c r="K26" s="6">
        <f>IF(A26="","",N(D26)+H26-I26+J26)</f>
        <v/>
      </c>
      <c r="L26" s="6">
        <f>IF(A26="","",IF(K26&lt;=N(E26),"要発注",""))</f>
        <v/>
      </c>
      <c r="M26" s="6">
        <f>IF(L26="要発注",MAX(N(F26),ROUNDUP((N(E26)*2-K26)/MAX(N(F26),1),0)*MAX(N(F26),1)),"")</f>
        <v/>
      </c>
      <c r="N26" s="7">
        <f>IF(A26="","",K26*N(G26))</f>
        <v/>
      </c>
      <c r="O26" s="6">
        <f>IF(L26="要発注",COUNTIF($L$2:L26,"要発注"),"")</f>
        <v/>
      </c>
    </row>
    <row r="27">
      <c r="A27" s="3" t="n"/>
      <c r="B27" s="3" t="n"/>
      <c r="C27" s="4" t="n"/>
      <c r="D27" s="4" t="n"/>
      <c r="E27" s="4" t="n"/>
      <c r="F27" s="4" t="n"/>
      <c r="G27" s="5" t="n"/>
      <c r="H27" s="6">
        <f>IF(A27="","",SUMIFS(入出庫!$E$2:$E$1001,入出庫!$B$2:$B$1001,A27,入出庫!$D$2:$D$1001,"入庫"))</f>
        <v/>
      </c>
      <c r="I27" s="6">
        <f>IF(A27="","",SUMIFS(入出庫!$E$2:$E$1001,入出庫!$B$2:$B$1001,A27,入出庫!$D$2:$D$1001,"出庫"))</f>
        <v/>
      </c>
      <c r="J27" s="6">
        <f>IF(A27="","",SUMIFS(入出庫!$E$2:$E$1001,入出庫!$B$2:$B$1001,A27,入出庫!$D$2:$D$1001,"調整"))</f>
        <v/>
      </c>
      <c r="K27" s="6">
        <f>IF(A27="","",N(D27)+H27-I27+J27)</f>
        <v/>
      </c>
      <c r="L27" s="6">
        <f>IF(A27="","",IF(K27&lt;=N(E27),"要発注",""))</f>
        <v/>
      </c>
      <c r="M27" s="6">
        <f>IF(L27="要発注",MAX(N(F27),ROUNDUP((N(E27)*2-K27)/MAX(N(F27),1),0)*MAX(N(F27),1)),"")</f>
        <v/>
      </c>
      <c r="N27" s="7">
        <f>IF(A27="","",K27*N(G27))</f>
        <v/>
      </c>
      <c r="O27" s="6">
        <f>IF(L27="要発注",COUNTIF($L$2:L27,"要発注"),"")</f>
        <v/>
      </c>
    </row>
    <row r="28">
      <c r="A28" s="3" t="n"/>
      <c r="B28" s="3" t="n"/>
      <c r="C28" s="4" t="n"/>
      <c r="D28" s="4" t="n"/>
      <c r="E28" s="4" t="n"/>
      <c r="F28" s="4" t="n"/>
      <c r="G28" s="5" t="n"/>
      <c r="H28" s="6">
        <f>IF(A28="","",SUMIFS(入出庫!$E$2:$E$1001,入出庫!$B$2:$B$1001,A28,入出庫!$D$2:$D$1001,"入庫"))</f>
        <v/>
      </c>
      <c r="I28" s="6">
        <f>IF(A28="","",SUMIFS(入出庫!$E$2:$E$1001,入出庫!$B$2:$B$1001,A28,入出庫!$D$2:$D$1001,"出庫"))</f>
        <v/>
      </c>
      <c r="J28" s="6">
        <f>IF(A28="","",SUMIFS(入出庫!$E$2:$E$1001,入出庫!$B$2:$B$1001,A28,入出庫!$D$2:$D$1001,"調整"))</f>
        <v/>
      </c>
      <c r="K28" s="6">
        <f>IF(A28="","",N(D28)+H28-I28+J28)</f>
        <v/>
      </c>
      <c r="L28" s="6">
        <f>IF(A28="","",IF(K28&lt;=N(E28),"要発注",""))</f>
        <v/>
      </c>
      <c r="M28" s="6">
        <f>IF(L28="要発注",MAX(N(F28),ROUNDUP((N(E28)*2-K28)/MAX(N(F28),1),0)*MAX(N(F28),1)),"")</f>
        <v/>
      </c>
      <c r="N28" s="7">
        <f>IF(A28="","",K28*N(G28))</f>
        <v/>
      </c>
      <c r="O28" s="6">
        <f>IF(L28="要発注",COUNTIF($L$2:L28,"要発注"),"")</f>
        <v/>
      </c>
    </row>
    <row r="29">
      <c r="A29" s="3" t="n"/>
      <c r="B29" s="3" t="n"/>
      <c r="C29" s="4" t="n"/>
      <c r="D29" s="4" t="n"/>
      <c r="E29" s="4" t="n"/>
      <c r="F29" s="4" t="n"/>
      <c r="G29" s="5" t="n"/>
      <c r="H29" s="6">
        <f>IF(A29="","",SUMIFS(入出庫!$E$2:$E$1001,入出庫!$B$2:$B$1001,A29,入出庫!$D$2:$D$1001,"入庫"))</f>
        <v/>
      </c>
      <c r="I29" s="6">
        <f>IF(A29="","",SUMIFS(入出庫!$E$2:$E$1001,入出庫!$B$2:$B$1001,A29,入出庫!$D$2:$D$1001,"出庫"))</f>
        <v/>
      </c>
      <c r="J29" s="6">
        <f>IF(A29="","",SUMIFS(入出庫!$E$2:$E$1001,入出庫!$B$2:$B$1001,A29,入出庫!$D$2:$D$1001,"調整"))</f>
        <v/>
      </c>
      <c r="K29" s="6">
        <f>IF(A29="","",N(D29)+H29-I29+J29)</f>
        <v/>
      </c>
      <c r="L29" s="6">
        <f>IF(A29="","",IF(K29&lt;=N(E29),"要発注",""))</f>
        <v/>
      </c>
      <c r="M29" s="6">
        <f>IF(L29="要発注",MAX(N(F29),ROUNDUP((N(E29)*2-K29)/MAX(N(F29),1),0)*MAX(N(F29),1)),"")</f>
        <v/>
      </c>
      <c r="N29" s="7">
        <f>IF(A29="","",K29*N(G29))</f>
        <v/>
      </c>
      <c r="O29" s="6">
        <f>IF(L29="要発注",COUNTIF($L$2:L29,"要発注"),"")</f>
        <v/>
      </c>
    </row>
    <row r="30">
      <c r="A30" s="3" t="n"/>
      <c r="B30" s="3" t="n"/>
      <c r="C30" s="4" t="n"/>
      <c r="D30" s="4" t="n"/>
      <c r="E30" s="4" t="n"/>
      <c r="F30" s="4" t="n"/>
      <c r="G30" s="5" t="n"/>
      <c r="H30" s="6">
        <f>IF(A30="","",SUMIFS(入出庫!$E$2:$E$1001,入出庫!$B$2:$B$1001,A30,入出庫!$D$2:$D$1001,"入庫"))</f>
        <v/>
      </c>
      <c r="I30" s="6">
        <f>IF(A30="","",SUMIFS(入出庫!$E$2:$E$1001,入出庫!$B$2:$B$1001,A30,入出庫!$D$2:$D$1001,"出庫"))</f>
        <v/>
      </c>
      <c r="J30" s="6">
        <f>IF(A30="","",SUMIFS(入出庫!$E$2:$E$1001,入出庫!$B$2:$B$1001,A30,入出庫!$D$2:$D$1001,"調整"))</f>
        <v/>
      </c>
      <c r="K30" s="6">
        <f>IF(A30="","",N(D30)+H30-I30+J30)</f>
        <v/>
      </c>
      <c r="L30" s="6">
        <f>IF(A30="","",IF(K30&lt;=N(E30),"要発注",""))</f>
        <v/>
      </c>
      <c r="M30" s="6">
        <f>IF(L30="要発注",MAX(N(F30),ROUNDUP((N(E30)*2-K30)/MAX(N(F30),1),0)*MAX(N(F30),1)),"")</f>
        <v/>
      </c>
      <c r="N30" s="7">
        <f>IF(A30="","",K30*N(G30))</f>
        <v/>
      </c>
      <c r="O30" s="6">
        <f>IF(L30="要発注",COUNTIF($L$2:L30,"要発注"),"")</f>
        <v/>
      </c>
    </row>
    <row r="31">
      <c r="A31" s="3" t="n"/>
      <c r="B31" s="3" t="n"/>
      <c r="C31" s="4" t="n"/>
      <c r="D31" s="4" t="n"/>
      <c r="E31" s="4" t="n"/>
      <c r="F31" s="4" t="n"/>
      <c r="G31" s="5" t="n"/>
      <c r="H31" s="6">
        <f>IF(A31="","",SUMIFS(入出庫!$E$2:$E$1001,入出庫!$B$2:$B$1001,A31,入出庫!$D$2:$D$1001,"入庫"))</f>
        <v/>
      </c>
      <c r="I31" s="6">
        <f>IF(A31="","",SUMIFS(入出庫!$E$2:$E$1001,入出庫!$B$2:$B$1001,A31,入出庫!$D$2:$D$1001,"出庫"))</f>
        <v/>
      </c>
      <c r="J31" s="6">
        <f>IF(A31="","",SUMIFS(入出庫!$E$2:$E$1001,入出庫!$B$2:$B$1001,A31,入出庫!$D$2:$D$1001,"調整"))</f>
        <v/>
      </c>
      <c r="K31" s="6">
        <f>IF(A31="","",N(D31)+H31-I31+J31)</f>
        <v/>
      </c>
      <c r="L31" s="6">
        <f>IF(A31="","",IF(K31&lt;=N(E31),"要発注",""))</f>
        <v/>
      </c>
      <c r="M31" s="6">
        <f>IF(L31="要発注",MAX(N(F31),ROUNDUP((N(E31)*2-K31)/MAX(N(F31),1),0)*MAX(N(F31),1)),"")</f>
        <v/>
      </c>
      <c r="N31" s="7">
        <f>IF(A31="","",K31*N(G31))</f>
        <v/>
      </c>
      <c r="O31" s="6">
        <f>IF(L31="要発注",COUNTIF($L$2:L31,"要発注"),"")</f>
        <v/>
      </c>
    </row>
    <row r="32">
      <c r="A32" s="3" t="n"/>
      <c r="B32" s="3" t="n"/>
      <c r="C32" s="4" t="n"/>
      <c r="D32" s="4" t="n"/>
      <c r="E32" s="4" t="n"/>
      <c r="F32" s="4" t="n"/>
      <c r="G32" s="5" t="n"/>
      <c r="H32" s="6">
        <f>IF(A32="","",SUMIFS(入出庫!$E$2:$E$1001,入出庫!$B$2:$B$1001,A32,入出庫!$D$2:$D$1001,"入庫"))</f>
        <v/>
      </c>
      <c r="I32" s="6">
        <f>IF(A32="","",SUMIFS(入出庫!$E$2:$E$1001,入出庫!$B$2:$B$1001,A32,入出庫!$D$2:$D$1001,"出庫"))</f>
        <v/>
      </c>
      <c r="J32" s="6">
        <f>IF(A32="","",SUMIFS(入出庫!$E$2:$E$1001,入出庫!$B$2:$B$1001,A32,入出庫!$D$2:$D$1001,"調整"))</f>
        <v/>
      </c>
      <c r="K32" s="6">
        <f>IF(A32="","",N(D32)+H32-I32+J32)</f>
        <v/>
      </c>
      <c r="L32" s="6">
        <f>IF(A32="","",IF(K32&lt;=N(E32),"要発注",""))</f>
        <v/>
      </c>
      <c r="M32" s="6">
        <f>IF(L32="要発注",MAX(N(F32),ROUNDUP((N(E32)*2-K32)/MAX(N(F32),1),0)*MAX(N(F32),1)),"")</f>
        <v/>
      </c>
      <c r="N32" s="7">
        <f>IF(A32="","",K32*N(G32))</f>
        <v/>
      </c>
      <c r="O32" s="6">
        <f>IF(L32="要発注",COUNTIF($L$2:L32,"要発注"),"")</f>
        <v/>
      </c>
    </row>
    <row r="33">
      <c r="A33" s="3" t="n"/>
      <c r="B33" s="3" t="n"/>
      <c r="C33" s="4" t="n"/>
      <c r="D33" s="4" t="n"/>
      <c r="E33" s="4" t="n"/>
      <c r="F33" s="4" t="n"/>
      <c r="G33" s="5" t="n"/>
      <c r="H33" s="6">
        <f>IF(A33="","",SUMIFS(入出庫!$E$2:$E$1001,入出庫!$B$2:$B$1001,A33,入出庫!$D$2:$D$1001,"入庫"))</f>
        <v/>
      </c>
      <c r="I33" s="6">
        <f>IF(A33="","",SUMIFS(入出庫!$E$2:$E$1001,入出庫!$B$2:$B$1001,A33,入出庫!$D$2:$D$1001,"出庫"))</f>
        <v/>
      </c>
      <c r="J33" s="6">
        <f>IF(A33="","",SUMIFS(入出庫!$E$2:$E$1001,入出庫!$B$2:$B$1001,A33,入出庫!$D$2:$D$1001,"調整"))</f>
        <v/>
      </c>
      <c r="K33" s="6">
        <f>IF(A33="","",N(D33)+H33-I33+J33)</f>
        <v/>
      </c>
      <c r="L33" s="6">
        <f>IF(A33="","",IF(K33&lt;=N(E33),"要発注",""))</f>
        <v/>
      </c>
      <c r="M33" s="6">
        <f>IF(L33="要発注",MAX(N(F33),ROUNDUP((N(E33)*2-K33)/MAX(N(F33),1),0)*MAX(N(F33),1)),"")</f>
        <v/>
      </c>
      <c r="N33" s="7">
        <f>IF(A33="","",K33*N(G33))</f>
        <v/>
      </c>
      <c r="O33" s="6">
        <f>IF(L33="要発注",COUNTIF($L$2:L33,"要発注"),"")</f>
        <v/>
      </c>
    </row>
    <row r="34">
      <c r="A34" s="3" t="n"/>
      <c r="B34" s="3" t="n"/>
      <c r="C34" s="4" t="n"/>
      <c r="D34" s="4" t="n"/>
      <c r="E34" s="4" t="n"/>
      <c r="F34" s="4" t="n"/>
      <c r="G34" s="5" t="n"/>
      <c r="H34" s="6">
        <f>IF(A34="","",SUMIFS(入出庫!$E$2:$E$1001,入出庫!$B$2:$B$1001,A34,入出庫!$D$2:$D$1001,"入庫"))</f>
        <v/>
      </c>
      <c r="I34" s="6">
        <f>IF(A34="","",SUMIFS(入出庫!$E$2:$E$1001,入出庫!$B$2:$B$1001,A34,入出庫!$D$2:$D$1001,"出庫"))</f>
        <v/>
      </c>
      <c r="J34" s="6">
        <f>IF(A34="","",SUMIFS(入出庫!$E$2:$E$1001,入出庫!$B$2:$B$1001,A34,入出庫!$D$2:$D$1001,"調整"))</f>
        <v/>
      </c>
      <c r="K34" s="6">
        <f>IF(A34="","",N(D34)+H34-I34+J34)</f>
        <v/>
      </c>
      <c r="L34" s="6">
        <f>IF(A34="","",IF(K34&lt;=N(E34),"要発注",""))</f>
        <v/>
      </c>
      <c r="M34" s="6">
        <f>IF(L34="要発注",MAX(N(F34),ROUNDUP((N(E34)*2-K34)/MAX(N(F34),1),0)*MAX(N(F34),1)),"")</f>
        <v/>
      </c>
      <c r="N34" s="7">
        <f>IF(A34="","",K34*N(G34))</f>
        <v/>
      </c>
      <c r="O34" s="6">
        <f>IF(L34="要発注",COUNTIF($L$2:L34,"要発注"),"")</f>
        <v/>
      </c>
    </row>
    <row r="35">
      <c r="A35" s="3" t="n"/>
      <c r="B35" s="3" t="n"/>
      <c r="C35" s="4" t="n"/>
      <c r="D35" s="4" t="n"/>
      <c r="E35" s="4" t="n"/>
      <c r="F35" s="4" t="n"/>
      <c r="G35" s="5" t="n"/>
      <c r="H35" s="6">
        <f>IF(A35="","",SUMIFS(入出庫!$E$2:$E$1001,入出庫!$B$2:$B$1001,A35,入出庫!$D$2:$D$1001,"入庫"))</f>
        <v/>
      </c>
      <c r="I35" s="6">
        <f>IF(A35="","",SUMIFS(入出庫!$E$2:$E$1001,入出庫!$B$2:$B$1001,A35,入出庫!$D$2:$D$1001,"出庫"))</f>
        <v/>
      </c>
      <c r="J35" s="6">
        <f>IF(A35="","",SUMIFS(入出庫!$E$2:$E$1001,入出庫!$B$2:$B$1001,A35,入出庫!$D$2:$D$1001,"調整"))</f>
        <v/>
      </c>
      <c r="K35" s="6">
        <f>IF(A35="","",N(D35)+H35-I35+J35)</f>
        <v/>
      </c>
      <c r="L35" s="6">
        <f>IF(A35="","",IF(K35&lt;=N(E35),"要発注",""))</f>
        <v/>
      </c>
      <c r="M35" s="6">
        <f>IF(L35="要発注",MAX(N(F35),ROUNDUP((N(E35)*2-K35)/MAX(N(F35),1),0)*MAX(N(F35),1)),"")</f>
        <v/>
      </c>
      <c r="N35" s="7">
        <f>IF(A35="","",K35*N(G35))</f>
        <v/>
      </c>
      <c r="O35" s="6">
        <f>IF(L35="要発注",COUNTIF($L$2:L35,"要発注"),"")</f>
        <v/>
      </c>
    </row>
    <row r="36">
      <c r="A36" s="3" t="n"/>
      <c r="B36" s="3" t="n"/>
      <c r="C36" s="4" t="n"/>
      <c r="D36" s="4" t="n"/>
      <c r="E36" s="4" t="n"/>
      <c r="F36" s="4" t="n"/>
      <c r="G36" s="5" t="n"/>
      <c r="H36" s="6">
        <f>IF(A36="","",SUMIFS(入出庫!$E$2:$E$1001,入出庫!$B$2:$B$1001,A36,入出庫!$D$2:$D$1001,"入庫"))</f>
        <v/>
      </c>
      <c r="I36" s="6">
        <f>IF(A36="","",SUMIFS(入出庫!$E$2:$E$1001,入出庫!$B$2:$B$1001,A36,入出庫!$D$2:$D$1001,"出庫"))</f>
        <v/>
      </c>
      <c r="J36" s="6">
        <f>IF(A36="","",SUMIFS(入出庫!$E$2:$E$1001,入出庫!$B$2:$B$1001,A36,入出庫!$D$2:$D$1001,"調整"))</f>
        <v/>
      </c>
      <c r="K36" s="6">
        <f>IF(A36="","",N(D36)+H36-I36+J36)</f>
        <v/>
      </c>
      <c r="L36" s="6">
        <f>IF(A36="","",IF(K36&lt;=N(E36),"要発注",""))</f>
        <v/>
      </c>
      <c r="M36" s="6">
        <f>IF(L36="要発注",MAX(N(F36),ROUNDUP((N(E36)*2-K36)/MAX(N(F36),1),0)*MAX(N(F36),1)),"")</f>
        <v/>
      </c>
      <c r="N36" s="7">
        <f>IF(A36="","",K36*N(G36))</f>
        <v/>
      </c>
      <c r="O36" s="6">
        <f>IF(L36="要発注",COUNTIF($L$2:L36,"要発注"),"")</f>
        <v/>
      </c>
    </row>
    <row r="37">
      <c r="A37" s="3" t="n"/>
      <c r="B37" s="3" t="n"/>
      <c r="C37" s="4" t="n"/>
      <c r="D37" s="4" t="n"/>
      <c r="E37" s="4" t="n"/>
      <c r="F37" s="4" t="n"/>
      <c r="G37" s="5" t="n"/>
      <c r="H37" s="6">
        <f>IF(A37="","",SUMIFS(入出庫!$E$2:$E$1001,入出庫!$B$2:$B$1001,A37,入出庫!$D$2:$D$1001,"入庫"))</f>
        <v/>
      </c>
      <c r="I37" s="6">
        <f>IF(A37="","",SUMIFS(入出庫!$E$2:$E$1001,入出庫!$B$2:$B$1001,A37,入出庫!$D$2:$D$1001,"出庫"))</f>
        <v/>
      </c>
      <c r="J37" s="6">
        <f>IF(A37="","",SUMIFS(入出庫!$E$2:$E$1001,入出庫!$B$2:$B$1001,A37,入出庫!$D$2:$D$1001,"調整"))</f>
        <v/>
      </c>
      <c r="K37" s="6">
        <f>IF(A37="","",N(D37)+H37-I37+J37)</f>
        <v/>
      </c>
      <c r="L37" s="6">
        <f>IF(A37="","",IF(K37&lt;=N(E37),"要発注",""))</f>
        <v/>
      </c>
      <c r="M37" s="6">
        <f>IF(L37="要発注",MAX(N(F37),ROUNDUP((N(E37)*2-K37)/MAX(N(F37),1),0)*MAX(N(F37),1)),"")</f>
        <v/>
      </c>
      <c r="N37" s="7">
        <f>IF(A37="","",K37*N(G37))</f>
        <v/>
      </c>
      <c r="O37" s="6">
        <f>IF(L37="要発注",COUNTIF($L$2:L37,"要発注"),"")</f>
        <v/>
      </c>
    </row>
    <row r="38">
      <c r="A38" s="3" t="n"/>
      <c r="B38" s="3" t="n"/>
      <c r="C38" s="4" t="n"/>
      <c r="D38" s="4" t="n"/>
      <c r="E38" s="4" t="n"/>
      <c r="F38" s="4" t="n"/>
      <c r="G38" s="5" t="n"/>
      <c r="H38" s="6">
        <f>IF(A38="","",SUMIFS(入出庫!$E$2:$E$1001,入出庫!$B$2:$B$1001,A38,入出庫!$D$2:$D$1001,"入庫"))</f>
        <v/>
      </c>
      <c r="I38" s="6">
        <f>IF(A38="","",SUMIFS(入出庫!$E$2:$E$1001,入出庫!$B$2:$B$1001,A38,入出庫!$D$2:$D$1001,"出庫"))</f>
        <v/>
      </c>
      <c r="J38" s="6">
        <f>IF(A38="","",SUMIFS(入出庫!$E$2:$E$1001,入出庫!$B$2:$B$1001,A38,入出庫!$D$2:$D$1001,"調整"))</f>
        <v/>
      </c>
      <c r="K38" s="6">
        <f>IF(A38="","",N(D38)+H38-I38+J38)</f>
        <v/>
      </c>
      <c r="L38" s="6">
        <f>IF(A38="","",IF(K38&lt;=N(E38),"要発注",""))</f>
        <v/>
      </c>
      <c r="M38" s="6">
        <f>IF(L38="要発注",MAX(N(F38),ROUNDUP((N(E38)*2-K38)/MAX(N(F38),1),0)*MAX(N(F38),1)),"")</f>
        <v/>
      </c>
      <c r="N38" s="7">
        <f>IF(A38="","",K38*N(G38))</f>
        <v/>
      </c>
      <c r="O38" s="6">
        <f>IF(L38="要発注",COUNTIF($L$2:L38,"要発注"),"")</f>
        <v/>
      </c>
    </row>
    <row r="39">
      <c r="A39" s="3" t="n"/>
      <c r="B39" s="3" t="n"/>
      <c r="C39" s="4" t="n"/>
      <c r="D39" s="4" t="n"/>
      <c r="E39" s="4" t="n"/>
      <c r="F39" s="4" t="n"/>
      <c r="G39" s="5" t="n"/>
      <c r="H39" s="6">
        <f>IF(A39="","",SUMIFS(入出庫!$E$2:$E$1001,入出庫!$B$2:$B$1001,A39,入出庫!$D$2:$D$1001,"入庫"))</f>
        <v/>
      </c>
      <c r="I39" s="6">
        <f>IF(A39="","",SUMIFS(入出庫!$E$2:$E$1001,入出庫!$B$2:$B$1001,A39,入出庫!$D$2:$D$1001,"出庫"))</f>
        <v/>
      </c>
      <c r="J39" s="6">
        <f>IF(A39="","",SUMIFS(入出庫!$E$2:$E$1001,入出庫!$B$2:$B$1001,A39,入出庫!$D$2:$D$1001,"調整"))</f>
        <v/>
      </c>
      <c r="K39" s="6">
        <f>IF(A39="","",N(D39)+H39-I39+J39)</f>
        <v/>
      </c>
      <c r="L39" s="6">
        <f>IF(A39="","",IF(K39&lt;=N(E39),"要発注",""))</f>
        <v/>
      </c>
      <c r="M39" s="6">
        <f>IF(L39="要発注",MAX(N(F39),ROUNDUP((N(E39)*2-K39)/MAX(N(F39),1),0)*MAX(N(F39),1)),"")</f>
        <v/>
      </c>
      <c r="N39" s="7">
        <f>IF(A39="","",K39*N(G39))</f>
        <v/>
      </c>
      <c r="O39" s="6">
        <f>IF(L39="要発注",COUNTIF($L$2:L39,"要発注"),"")</f>
        <v/>
      </c>
    </row>
    <row r="40">
      <c r="A40" s="3" t="n"/>
      <c r="B40" s="3" t="n"/>
      <c r="C40" s="4" t="n"/>
      <c r="D40" s="4" t="n"/>
      <c r="E40" s="4" t="n"/>
      <c r="F40" s="4" t="n"/>
      <c r="G40" s="5" t="n"/>
      <c r="H40" s="6">
        <f>IF(A40="","",SUMIFS(入出庫!$E$2:$E$1001,入出庫!$B$2:$B$1001,A40,入出庫!$D$2:$D$1001,"入庫"))</f>
        <v/>
      </c>
      <c r="I40" s="6">
        <f>IF(A40="","",SUMIFS(入出庫!$E$2:$E$1001,入出庫!$B$2:$B$1001,A40,入出庫!$D$2:$D$1001,"出庫"))</f>
        <v/>
      </c>
      <c r="J40" s="6">
        <f>IF(A40="","",SUMIFS(入出庫!$E$2:$E$1001,入出庫!$B$2:$B$1001,A40,入出庫!$D$2:$D$1001,"調整"))</f>
        <v/>
      </c>
      <c r="K40" s="6">
        <f>IF(A40="","",N(D40)+H40-I40+J40)</f>
        <v/>
      </c>
      <c r="L40" s="6">
        <f>IF(A40="","",IF(K40&lt;=N(E40),"要発注",""))</f>
        <v/>
      </c>
      <c r="M40" s="6">
        <f>IF(L40="要発注",MAX(N(F40),ROUNDUP((N(E40)*2-K40)/MAX(N(F40),1),0)*MAX(N(F40),1)),"")</f>
        <v/>
      </c>
      <c r="N40" s="7">
        <f>IF(A40="","",K40*N(G40))</f>
        <v/>
      </c>
      <c r="O40" s="6">
        <f>IF(L40="要発注",COUNTIF($L$2:L40,"要発注"),"")</f>
        <v/>
      </c>
    </row>
    <row r="41">
      <c r="A41" s="3" t="n"/>
      <c r="B41" s="3" t="n"/>
      <c r="C41" s="4" t="n"/>
      <c r="D41" s="4" t="n"/>
      <c r="E41" s="4" t="n"/>
      <c r="F41" s="4" t="n"/>
      <c r="G41" s="5" t="n"/>
      <c r="H41" s="6">
        <f>IF(A41="","",SUMIFS(入出庫!$E$2:$E$1001,入出庫!$B$2:$B$1001,A41,入出庫!$D$2:$D$1001,"入庫"))</f>
        <v/>
      </c>
      <c r="I41" s="6">
        <f>IF(A41="","",SUMIFS(入出庫!$E$2:$E$1001,入出庫!$B$2:$B$1001,A41,入出庫!$D$2:$D$1001,"出庫"))</f>
        <v/>
      </c>
      <c r="J41" s="6">
        <f>IF(A41="","",SUMIFS(入出庫!$E$2:$E$1001,入出庫!$B$2:$B$1001,A41,入出庫!$D$2:$D$1001,"調整"))</f>
        <v/>
      </c>
      <c r="K41" s="6">
        <f>IF(A41="","",N(D41)+H41-I41+J41)</f>
        <v/>
      </c>
      <c r="L41" s="6">
        <f>IF(A41="","",IF(K41&lt;=N(E41),"要発注",""))</f>
        <v/>
      </c>
      <c r="M41" s="6">
        <f>IF(L41="要発注",MAX(N(F41),ROUNDUP((N(E41)*2-K41)/MAX(N(F41),1),0)*MAX(N(F41),1)),"")</f>
        <v/>
      </c>
      <c r="N41" s="7">
        <f>IF(A41="","",K41*N(G41))</f>
        <v/>
      </c>
      <c r="O41" s="6">
        <f>IF(L41="要発注",COUNTIF($L$2:L41,"要発注"),"")</f>
        <v/>
      </c>
    </row>
    <row r="42">
      <c r="A42" s="3" t="n"/>
      <c r="B42" s="3" t="n"/>
      <c r="C42" s="4" t="n"/>
      <c r="D42" s="4" t="n"/>
      <c r="E42" s="4" t="n"/>
      <c r="F42" s="4" t="n"/>
      <c r="G42" s="5" t="n"/>
      <c r="H42" s="6">
        <f>IF(A42="","",SUMIFS(入出庫!$E$2:$E$1001,入出庫!$B$2:$B$1001,A42,入出庫!$D$2:$D$1001,"入庫"))</f>
        <v/>
      </c>
      <c r="I42" s="6">
        <f>IF(A42="","",SUMIFS(入出庫!$E$2:$E$1001,入出庫!$B$2:$B$1001,A42,入出庫!$D$2:$D$1001,"出庫"))</f>
        <v/>
      </c>
      <c r="J42" s="6">
        <f>IF(A42="","",SUMIFS(入出庫!$E$2:$E$1001,入出庫!$B$2:$B$1001,A42,入出庫!$D$2:$D$1001,"調整"))</f>
        <v/>
      </c>
      <c r="K42" s="6">
        <f>IF(A42="","",N(D42)+H42-I42+J42)</f>
        <v/>
      </c>
      <c r="L42" s="6">
        <f>IF(A42="","",IF(K42&lt;=N(E42),"要発注",""))</f>
        <v/>
      </c>
      <c r="M42" s="6">
        <f>IF(L42="要発注",MAX(N(F42),ROUNDUP((N(E42)*2-K42)/MAX(N(F42),1),0)*MAX(N(F42),1)),"")</f>
        <v/>
      </c>
      <c r="N42" s="7">
        <f>IF(A42="","",K42*N(G42))</f>
        <v/>
      </c>
      <c r="O42" s="6">
        <f>IF(L42="要発注",COUNTIF($L$2:L42,"要発注"),"")</f>
        <v/>
      </c>
    </row>
    <row r="43">
      <c r="A43" s="3" t="n"/>
      <c r="B43" s="3" t="n"/>
      <c r="C43" s="4" t="n"/>
      <c r="D43" s="4" t="n"/>
      <c r="E43" s="4" t="n"/>
      <c r="F43" s="4" t="n"/>
      <c r="G43" s="5" t="n"/>
      <c r="H43" s="6">
        <f>IF(A43="","",SUMIFS(入出庫!$E$2:$E$1001,入出庫!$B$2:$B$1001,A43,入出庫!$D$2:$D$1001,"入庫"))</f>
        <v/>
      </c>
      <c r="I43" s="6">
        <f>IF(A43="","",SUMIFS(入出庫!$E$2:$E$1001,入出庫!$B$2:$B$1001,A43,入出庫!$D$2:$D$1001,"出庫"))</f>
        <v/>
      </c>
      <c r="J43" s="6">
        <f>IF(A43="","",SUMIFS(入出庫!$E$2:$E$1001,入出庫!$B$2:$B$1001,A43,入出庫!$D$2:$D$1001,"調整"))</f>
        <v/>
      </c>
      <c r="K43" s="6">
        <f>IF(A43="","",N(D43)+H43-I43+J43)</f>
        <v/>
      </c>
      <c r="L43" s="6">
        <f>IF(A43="","",IF(K43&lt;=N(E43),"要発注",""))</f>
        <v/>
      </c>
      <c r="M43" s="6">
        <f>IF(L43="要発注",MAX(N(F43),ROUNDUP((N(E43)*2-K43)/MAX(N(F43),1),0)*MAX(N(F43),1)),"")</f>
        <v/>
      </c>
      <c r="N43" s="7">
        <f>IF(A43="","",K43*N(G43))</f>
        <v/>
      </c>
      <c r="O43" s="6">
        <f>IF(L43="要発注",COUNTIF($L$2:L43,"要発注"),"")</f>
        <v/>
      </c>
    </row>
    <row r="44">
      <c r="A44" s="3" t="n"/>
      <c r="B44" s="3" t="n"/>
      <c r="C44" s="4" t="n"/>
      <c r="D44" s="4" t="n"/>
      <c r="E44" s="4" t="n"/>
      <c r="F44" s="4" t="n"/>
      <c r="G44" s="5" t="n"/>
      <c r="H44" s="6">
        <f>IF(A44="","",SUMIFS(入出庫!$E$2:$E$1001,入出庫!$B$2:$B$1001,A44,入出庫!$D$2:$D$1001,"入庫"))</f>
        <v/>
      </c>
      <c r="I44" s="6">
        <f>IF(A44="","",SUMIFS(入出庫!$E$2:$E$1001,入出庫!$B$2:$B$1001,A44,入出庫!$D$2:$D$1001,"出庫"))</f>
        <v/>
      </c>
      <c r="J44" s="6">
        <f>IF(A44="","",SUMIFS(入出庫!$E$2:$E$1001,入出庫!$B$2:$B$1001,A44,入出庫!$D$2:$D$1001,"調整"))</f>
        <v/>
      </c>
      <c r="K44" s="6">
        <f>IF(A44="","",N(D44)+H44-I44+J44)</f>
        <v/>
      </c>
      <c r="L44" s="6">
        <f>IF(A44="","",IF(K44&lt;=N(E44),"要発注",""))</f>
        <v/>
      </c>
      <c r="M44" s="6">
        <f>IF(L44="要発注",MAX(N(F44),ROUNDUP((N(E44)*2-K44)/MAX(N(F44),1),0)*MAX(N(F44),1)),"")</f>
        <v/>
      </c>
      <c r="N44" s="7">
        <f>IF(A44="","",K44*N(G44))</f>
        <v/>
      </c>
      <c r="O44" s="6">
        <f>IF(L44="要発注",COUNTIF($L$2:L44,"要発注"),"")</f>
        <v/>
      </c>
    </row>
    <row r="45">
      <c r="A45" s="3" t="n"/>
      <c r="B45" s="3" t="n"/>
      <c r="C45" s="4" t="n"/>
      <c r="D45" s="4" t="n"/>
      <c r="E45" s="4" t="n"/>
      <c r="F45" s="4" t="n"/>
      <c r="G45" s="5" t="n"/>
      <c r="H45" s="6">
        <f>IF(A45="","",SUMIFS(入出庫!$E$2:$E$1001,入出庫!$B$2:$B$1001,A45,入出庫!$D$2:$D$1001,"入庫"))</f>
        <v/>
      </c>
      <c r="I45" s="6">
        <f>IF(A45="","",SUMIFS(入出庫!$E$2:$E$1001,入出庫!$B$2:$B$1001,A45,入出庫!$D$2:$D$1001,"出庫"))</f>
        <v/>
      </c>
      <c r="J45" s="6">
        <f>IF(A45="","",SUMIFS(入出庫!$E$2:$E$1001,入出庫!$B$2:$B$1001,A45,入出庫!$D$2:$D$1001,"調整"))</f>
        <v/>
      </c>
      <c r="K45" s="6">
        <f>IF(A45="","",N(D45)+H45-I45+J45)</f>
        <v/>
      </c>
      <c r="L45" s="6">
        <f>IF(A45="","",IF(K45&lt;=N(E45),"要発注",""))</f>
        <v/>
      </c>
      <c r="M45" s="6">
        <f>IF(L45="要発注",MAX(N(F45),ROUNDUP((N(E45)*2-K45)/MAX(N(F45),1),0)*MAX(N(F45),1)),"")</f>
        <v/>
      </c>
      <c r="N45" s="7">
        <f>IF(A45="","",K45*N(G45))</f>
        <v/>
      </c>
      <c r="O45" s="6">
        <f>IF(L45="要発注",COUNTIF($L$2:L45,"要発注"),"")</f>
        <v/>
      </c>
    </row>
    <row r="46">
      <c r="A46" s="3" t="n"/>
      <c r="B46" s="3" t="n"/>
      <c r="C46" s="4" t="n"/>
      <c r="D46" s="4" t="n"/>
      <c r="E46" s="4" t="n"/>
      <c r="F46" s="4" t="n"/>
      <c r="G46" s="5" t="n"/>
      <c r="H46" s="6">
        <f>IF(A46="","",SUMIFS(入出庫!$E$2:$E$1001,入出庫!$B$2:$B$1001,A46,入出庫!$D$2:$D$1001,"入庫"))</f>
        <v/>
      </c>
      <c r="I46" s="6">
        <f>IF(A46="","",SUMIFS(入出庫!$E$2:$E$1001,入出庫!$B$2:$B$1001,A46,入出庫!$D$2:$D$1001,"出庫"))</f>
        <v/>
      </c>
      <c r="J46" s="6">
        <f>IF(A46="","",SUMIFS(入出庫!$E$2:$E$1001,入出庫!$B$2:$B$1001,A46,入出庫!$D$2:$D$1001,"調整"))</f>
        <v/>
      </c>
      <c r="K46" s="6">
        <f>IF(A46="","",N(D46)+H46-I46+J46)</f>
        <v/>
      </c>
      <c r="L46" s="6">
        <f>IF(A46="","",IF(K46&lt;=N(E46),"要発注",""))</f>
        <v/>
      </c>
      <c r="M46" s="6">
        <f>IF(L46="要発注",MAX(N(F46),ROUNDUP((N(E46)*2-K46)/MAX(N(F46),1),0)*MAX(N(F46),1)),"")</f>
        <v/>
      </c>
      <c r="N46" s="7">
        <f>IF(A46="","",K46*N(G46))</f>
        <v/>
      </c>
      <c r="O46" s="6">
        <f>IF(L46="要発注",COUNTIF($L$2:L46,"要発注"),"")</f>
        <v/>
      </c>
    </row>
    <row r="47">
      <c r="A47" s="3" t="n"/>
      <c r="B47" s="3" t="n"/>
      <c r="C47" s="4" t="n"/>
      <c r="D47" s="4" t="n"/>
      <c r="E47" s="4" t="n"/>
      <c r="F47" s="4" t="n"/>
      <c r="G47" s="5" t="n"/>
      <c r="H47" s="6">
        <f>IF(A47="","",SUMIFS(入出庫!$E$2:$E$1001,入出庫!$B$2:$B$1001,A47,入出庫!$D$2:$D$1001,"入庫"))</f>
        <v/>
      </c>
      <c r="I47" s="6">
        <f>IF(A47="","",SUMIFS(入出庫!$E$2:$E$1001,入出庫!$B$2:$B$1001,A47,入出庫!$D$2:$D$1001,"出庫"))</f>
        <v/>
      </c>
      <c r="J47" s="6">
        <f>IF(A47="","",SUMIFS(入出庫!$E$2:$E$1001,入出庫!$B$2:$B$1001,A47,入出庫!$D$2:$D$1001,"調整"))</f>
        <v/>
      </c>
      <c r="K47" s="6">
        <f>IF(A47="","",N(D47)+H47-I47+J47)</f>
        <v/>
      </c>
      <c r="L47" s="6">
        <f>IF(A47="","",IF(K47&lt;=N(E47),"要発注",""))</f>
        <v/>
      </c>
      <c r="M47" s="6">
        <f>IF(L47="要発注",MAX(N(F47),ROUNDUP((N(E47)*2-K47)/MAX(N(F47),1),0)*MAX(N(F47),1)),"")</f>
        <v/>
      </c>
      <c r="N47" s="7">
        <f>IF(A47="","",K47*N(G47))</f>
        <v/>
      </c>
      <c r="O47" s="6">
        <f>IF(L47="要発注",COUNTIF($L$2:L47,"要発注"),"")</f>
        <v/>
      </c>
    </row>
    <row r="48">
      <c r="A48" s="3" t="n"/>
      <c r="B48" s="3" t="n"/>
      <c r="C48" s="4" t="n"/>
      <c r="D48" s="4" t="n"/>
      <c r="E48" s="4" t="n"/>
      <c r="F48" s="4" t="n"/>
      <c r="G48" s="5" t="n"/>
      <c r="H48" s="6">
        <f>IF(A48="","",SUMIFS(入出庫!$E$2:$E$1001,入出庫!$B$2:$B$1001,A48,入出庫!$D$2:$D$1001,"入庫"))</f>
        <v/>
      </c>
      <c r="I48" s="6">
        <f>IF(A48="","",SUMIFS(入出庫!$E$2:$E$1001,入出庫!$B$2:$B$1001,A48,入出庫!$D$2:$D$1001,"出庫"))</f>
        <v/>
      </c>
      <c r="J48" s="6">
        <f>IF(A48="","",SUMIFS(入出庫!$E$2:$E$1001,入出庫!$B$2:$B$1001,A48,入出庫!$D$2:$D$1001,"調整"))</f>
        <v/>
      </c>
      <c r="K48" s="6">
        <f>IF(A48="","",N(D48)+H48-I48+J48)</f>
        <v/>
      </c>
      <c r="L48" s="6">
        <f>IF(A48="","",IF(K48&lt;=N(E48),"要発注",""))</f>
        <v/>
      </c>
      <c r="M48" s="6">
        <f>IF(L48="要発注",MAX(N(F48),ROUNDUP((N(E48)*2-K48)/MAX(N(F48),1),0)*MAX(N(F48),1)),"")</f>
        <v/>
      </c>
      <c r="N48" s="7">
        <f>IF(A48="","",K48*N(G48))</f>
        <v/>
      </c>
      <c r="O48" s="6">
        <f>IF(L48="要発注",COUNTIF($L$2:L48,"要発注"),"")</f>
        <v/>
      </c>
    </row>
    <row r="49">
      <c r="A49" s="3" t="n"/>
      <c r="B49" s="3" t="n"/>
      <c r="C49" s="4" t="n"/>
      <c r="D49" s="4" t="n"/>
      <c r="E49" s="4" t="n"/>
      <c r="F49" s="4" t="n"/>
      <c r="G49" s="5" t="n"/>
      <c r="H49" s="6">
        <f>IF(A49="","",SUMIFS(入出庫!$E$2:$E$1001,入出庫!$B$2:$B$1001,A49,入出庫!$D$2:$D$1001,"入庫"))</f>
        <v/>
      </c>
      <c r="I49" s="6">
        <f>IF(A49="","",SUMIFS(入出庫!$E$2:$E$1001,入出庫!$B$2:$B$1001,A49,入出庫!$D$2:$D$1001,"出庫"))</f>
        <v/>
      </c>
      <c r="J49" s="6">
        <f>IF(A49="","",SUMIFS(入出庫!$E$2:$E$1001,入出庫!$B$2:$B$1001,A49,入出庫!$D$2:$D$1001,"調整"))</f>
        <v/>
      </c>
      <c r="K49" s="6">
        <f>IF(A49="","",N(D49)+H49-I49+J49)</f>
        <v/>
      </c>
      <c r="L49" s="6">
        <f>IF(A49="","",IF(K49&lt;=N(E49),"要発注",""))</f>
        <v/>
      </c>
      <c r="M49" s="6">
        <f>IF(L49="要発注",MAX(N(F49),ROUNDUP((N(E49)*2-K49)/MAX(N(F49),1),0)*MAX(N(F49),1)),"")</f>
        <v/>
      </c>
      <c r="N49" s="7">
        <f>IF(A49="","",K49*N(G49))</f>
        <v/>
      </c>
      <c r="O49" s="6">
        <f>IF(L49="要発注",COUNTIF($L$2:L49,"要発注"),"")</f>
        <v/>
      </c>
    </row>
    <row r="50">
      <c r="A50" s="3" t="n"/>
      <c r="B50" s="3" t="n"/>
      <c r="C50" s="4" t="n"/>
      <c r="D50" s="4" t="n"/>
      <c r="E50" s="4" t="n"/>
      <c r="F50" s="4" t="n"/>
      <c r="G50" s="5" t="n"/>
      <c r="H50" s="6">
        <f>IF(A50="","",SUMIFS(入出庫!$E$2:$E$1001,入出庫!$B$2:$B$1001,A50,入出庫!$D$2:$D$1001,"入庫"))</f>
        <v/>
      </c>
      <c r="I50" s="6">
        <f>IF(A50="","",SUMIFS(入出庫!$E$2:$E$1001,入出庫!$B$2:$B$1001,A50,入出庫!$D$2:$D$1001,"出庫"))</f>
        <v/>
      </c>
      <c r="J50" s="6">
        <f>IF(A50="","",SUMIFS(入出庫!$E$2:$E$1001,入出庫!$B$2:$B$1001,A50,入出庫!$D$2:$D$1001,"調整"))</f>
        <v/>
      </c>
      <c r="K50" s="6">
        <f>IF(A50="","",N(D50)+H50-I50+J50)</f>
        <v/>
      </c>
      <c r="L50" s="6">
        <f>IF(A50="","",IF(K50&lt;=N(E50),"要発注",""))</f>
        <v/>
      </c>
      <c r="M50" s="6">
        <f>IF(L50="要発注",MAX(N(F50),ROUNDUP((N(E50)*2-K50)/MAX(N(F50),1),0)*MAX(N(F50),1)),"")</f>
        <v/>
      </c>
      <c r="N50" s="7">
        <f>IF(A50="","",K50*N(G50))</f>
        <v/>
      </c>
      <c r="O50" s="6">
        <f>IF(L50="要発注",COUNTIF($L$2:L50,"要発注"),"")</f>
        <v/>
      </c>
    </row>
    <row r="51">
      <c r="A51" s="3" t="n"/>
      <c r="B51" s="3" t="n"/>
      <c r="C51" s="4" t="n"/>
      <c r="D51" s="4" t="n"/>
      <c r="E51" s="4" t="n"/>
      <c r="F51" s="4" t="n"/>
      <c r="G51" s="5" t="n"/>
      <c r="H51" s="6">
        <f>IF(A51="","",SUMIFS(入出庫!$E$2:$E$1001,入出庫!$B$2:$B$1001,A51,入出庫!$D$2:$D$1001,"入庫"))</f>
        <v/>
      </c>
      <c r="I51" s="6">
        <f>IF(A51="","",SUMIFS(入出庫!$E$2:$E$1001,入出庫!$B$2:$B$1001,A51,入出庫!$D$2:$D$1001,"出庫"))</f>
        <v/>
      </c>
      <c r="J51" s="6">
        <f>IF(A51="","",SUMIFS(入出庫!$E$2:$E$1001,入出庫!$B$2:$B$1001,A51,入出庫!$D$2:$D$1001,"調整"))</f>
        <v/>
      </c>
      <c r="K51" s="6">
        <f>IF(A51="","",N(D51)+H51-I51+J51)</f>
        <v/>
      </c>
      <c r="L51" s="6">
        <f>IF(A51="","",IF(K51&lt;=N(E51),"要発注",""))</f>
        <v/>
      </c>
      <c r="M51" s="6">
        <f>IF(L51="要発注",MAX(N(F51),ROUNDUP((N(E51)*2-K51)/MAX(N(F51),1),0)*MAX(N(F51),1)),"")</f>
        <v/>
      </c>
      <c r="N51" s="7">
        <f>IF(A51="","",K51*N(G51))</f>
        <v/>
      </c>
      <c r="O51" s="6">
        <f>IF(L51="要発注",COUNTIF($L$2:L51,"要発注"),"")</f>
        <v/>
      </c>
    </row>
    <row r="52">
      <c r="A52" s="3" t="n"/>
      <c r="B52" s="3" t="n"/>
      <c r="C52" s="4" t="n"/>
      <c r="D52" s="4" t="n"/>
      <c r="E52" s="4" t="n"/>
      <c r="F52" s="4" t="n"/>
      <c r="G52" s="5" t="n"/>
      <c r="H52" s="6">
        <f>IF(A52="","",SUMIFS(入出庫!$E$2:$E$1001,入出庫!$B$2:$B$1001,A52,入出庫!$D$2:$D$1001,"入庫"))</f>
        <v/>
      </c>
      <c r="I52" s="6">
        <f>IF(A52="","",SUMIFS(入出庫!$E$2:$E$1001,入出庫!$B$2:$B$1001,A52,入出庫!$D$2:$D$1001,"出庫"))</f>
        <v/>
      </c>
      <c r="J52" s="6">
        <f>IF(A52="","",SUMIFS(入出庫!$E$2:$E$1001,入出庫!$B$2:$B$1001,A52,入出庫!$D$2:$D$1001,"調整"))</f>
        <v/>
      </c>
      <c r="K52" s="6">
        <f>IF(A52="","",N(D52)+H52-I52+J52)</f>
        <v/>
      </c>
      <c r="L52" s="6">
        <f>IF(A52="","",IF(K52&lt;=N(E52),"要発注",""))</f>
        <v/>
      </c>
      <c r="M52" s="6">
        <f>IF(L52="要発注",MAX(N(F52),ROUNDUP((N(E52)*2-K52)/MAX(N(F52),1),0)*MAX(N(F52),1)),"")</f>
        <v/>
      </c>
      <c r="N52" s="7">
        <f>IF(A52="","",K52*N(G52))</f>
        <v/>
      </c>
      <c r="O52" s="6">
        <f>IF(L52="要発注",COUNTIF($L$2:L52,"要発注"),"")</f>
        <v/>
      </c>
    </row>
    <row r="53">
      <c r="A53" s="3" t="n"/>
      <c r="B53" s="3" t="n"/>
      <c r="C53" s="4" t="n"/>
      <c r="D53" s="4" t="n"/>
      <c r="E53" s="4" t="n"/>
      <c r="F53" s="4" t="n"/>
      <c r="G53" s="5" t="n"/>
      <c r="H53" s="6">
        <f>IF(A53="","",SUMIFS(入出庫!$E$2:$E$1001,入出庫!$B$2:$B$1001,A53,入出庫!$D$2:$D$1001,"入庫"))</f>
        <v/>
      </c>
      <c r="I53" s="6">
        <f>IF(A53="","",SUMIFS(入出庫!$E$2:$E$1001,入出庫!$B$2:$B$1001,A53,入出庫!$D$2:$D$1001,"出庫"))</f>
        <v/>
      </c>
      <c r="J53" s="6">
        <f>IF(A53="","",SUMIFS(入出庫!$E$2:$E$1001,入出庫!$B$2:$B$1001,A53,入出庫!$D$2:$D$1001,"調整"))</f>
        <v/>
      </c>
      <c r="K53" s="6">
        <f>IF(A53="","",N(D53)+H53-I53+J53)</f>
        <v/>
      </c>
      <c r="L53" s="6">
        <f>IF(A53="","",IF(K53&lt;=N(E53),"要発注",""))</f>
        <v/>
      </c>
      <c r="M53" s="6">
        <f>IF(L53="要発注",MAX(N(F53),ROUNDUP((N(E53)*2-K53)/MAX(N(F53),1),0)*MAX(N(F53),1)),"")</f>
        <v/>
      </c>
      <c r="N53" s="7">
        <f>IF(A53="","",K53*N(G53))</f>
        <v/>
      </c>
      <c r="O53" s="6">
        <f>IF(L53="要発注",COUNTIF($L$2:L53,"要発注"),"")</f>
        <v/>
      </c>
    </row>
    <row r="54">
      <c r="A54" s="3" t="n"/>
      <c r="B54" s="3" t="n"/>
      <c r="C54" s="4" t="n"/>
      <c r="D54" s="4" t="n"/>
      <c r="E54" s="4" t="n"/>
      <c r="F54" s="4" t="n"/>
      <c r="G54" s="5" t="n"/>
      <c r="H54" s="6">
        <f>IF(A54="","",SUMIFS(入出庫!$E$2:$E$1001,入出庫!$B$2:$B$1001,A54,入出庫!$D$2:$D$1001,"入庫"))</f>
        <v/>
      </c>
      <c r="I54" s="6">
        <f>IF(A54="","",SUMIFS(入出庫!$E$2:$E$1001,入出庫!$B$2:$B$1001,A54,入出庫!$D$2:$D$1001,"出庫"))</f>
        <v/>
      </c>
      <c r="J54" s="6">
        <f>IF(A54="","",SUMIFS(入出庫!$E$2:$E$1001,入出庫!$B$2:$B$1001,A54,入出庫!$D$2:$D$1001,"調整"))</f>
        <v/>
      </c>
      <c r="K54" s="6">
        <f>IF(A54="","",N(D54)+H54-I54+J54)</f>
        <v/>
      </c>
      <c r="L54" s="6">
        <f>IF(A54="","",IF(K54&lt;=N(E54),"要発注",""))</f>
        <v/>
      </c>
      <c r="M54" s="6">
        <f>IF(L54="要発注",MAX(N(F54),ROUNDUP((N(E54)*2-K54)/MAX(N(F54),1),0)*MAX(N(F54),1)),"")</f>
        <v/>
      </c>
      <c r="N54" s="7">
        <f>IF(A54="","",K54*N(G54))</f>
        <v/>
      </c>
      <c r="O54" s="6">
        <f>IF(L54="要発注",COUNTIF($L$2:L54,"要発注"),"")</f>
        <v/>
      </c>
    </row>
    <row r="55">
      <c r="A55" s="3" t="n"/>
      <c r="B55" s="3" t="n"/>
      <c r="C55" s="4" t="n"/>
      <c r="D55" s="4" t="n"/>
      <c r="E55" s="4" t="n"/>
      <c r="F55" s="4" t="n"/>
      <c r="G55" s="5" t="n"/>
      <c r="H55" s="6">
        <f>IF(A55="","",SUMIFS(入出庫!$E$2:$E$1001,入出庫!$B$2:$B$1001,A55,入出庫!$D$2:$D$1001,"入庫"))</f>
        <v/>
      </c>
      <c r="I55" s="6">
        <f>IF(A55="","",SUMIFS(入出庫!$E$2:$E$1001,入出庫!$B$2:$B$1001,A55,入出庫!$D$2:$D$1001,"出庫"))</f>
        <v/>
      </c>
      <c r="J55" s="6">
        <f>IF(A55="","",SUMIFS(入出庫!$E$2:$E$1001,入出庫!$B$2:$B$1001,A55,入出庫!$D$2:$D$1001,"調整"))</f>
        <v/>
      </c>
      <c r="K55" s="6">
        <f>IF(A55="","",N(D55)+H55-I55+J55)</f>
        <v/>
      </c>
      <c r="L55" s="6">
        <f>IF(A55="","",IF(K55&lt;=N(E55),"要発注",""))</f>
        <v/>
      </c>
      <c r="M55" s="6">
        <f>IF(L55="要発注",MAX(N(F55),ROUNDUP((N(E55)*2-K55)/MAX(N(F55),1),0)*MAX(N(F55),1)),"")</f>
        <v/>
      </c>
      <c r="N55" s="7">
        <f>IF(A55="","",K55*N(G55))</f>
        <v/>
      </c>
      <c r="O55" s="6">
        <f>IF(L55="要発注",COUNTIF($L$2:L55,"要発注"),"")</f>
        <v/>
      </c>
    </row>
    <row r="56">
      <c r="A56" s="3" t="n"/>
      <c r="B56" s="3" t="n"/>
      <c r="C56" s="4" t="n"/>
      <c r="D56" s="4" t="n"/>
      <c r="E56" s="4" t="n"/>
      <c r="F56" s="4" t="n"/>
      <c r="G56" s="5" t="n"/>
      <c r="H56" s="6">
        <f>IF(A56="","",SUMIFS(入出庫!$E$2:$E$1001,入出庫!$B$2:$B$1001,A56,入出庫!$D$2:$D$1001,"入庫"))</f>
        <v/>
      </c>
      <c r="I56" s="6">
        <f>IF(A56="","",SUMIFS(入出庫!$E$2:$E$1001,入出庫!$B$2:$B$1001,A56,入出庫!$D$2:$D$1001,"出庫"))</f>
        <v/>
      </c>
      <c r="J56" s="6">
        <f>IF(A56="","",SUMIFS(入出庫!$E$2:$E$1001,入出庫!$B$2:$B$1001,A56,入出庫!$D$2:$D$1001,"調整"))</f>
        <v/>
      </c>
      <c r="K56" s="6">
        <f>IF(A56="","",N(D56)+H56-I56+J56)</f>
        <v/>
      </c>
      <c r="L56" s="6">
        <f>IF(A56="","",IF(K56&lt;=N(E56),"要発注",""))</f>
        <v/>
      </c>
      <c r="M56" s="6">
        <f>IF(L56="要発注",MAX(N(F56),ROUNDUP((N(E56)*2-K56)/MAX(N(F56),1),0)*MAX(N(F56),1)),"")</f>
        <v/>
      </c>
      <c r="N56" s="7">
        <f>IF(A56="","",K56*N(G56))</f>
        <v/>
      </c>
      <c r="O56" s="6">
        <f>IF(L56="要発注",COUNTIF($L$2:L56,"要発注"),"")</f>
        <v/>
      </c>
    </row>
    <row r="57">
      <c r="A57" s="3" t="n"/>
      <c r="B57" s="3" t="n"/>
      <c r="C57" s="4" t="n"/>
      <c r="D57" s="4" t="n"/>
      <c r="E57" s="4" t="n"/>
      <c r="F57" s="4" t="n"/>
      <c r="G57" s="5" t="n"/>
      <c r="H57" s="6">
        <f>IF(A57="","",SUMIFS(入出庫!$E$2:$E$1001,入出庫!$B$2:$B$1001,A57,入出庫!$D$2:$D$1001,"入庫"))</f>
        <v/>
      </c>
      <c r="I57" s="6">
        <f>IF(A57="","",SUMIFS(入出庫!$E$2:$E$1001,入出庫!$B$2:$B$1001,A57,入出庫!$D$2:$D$1001,"出庫"))</f>
        <v/>
      </c>
      <c r="J57" s="6">
        <f>IF(A57="","",SUMIFS(入出庫!$E$2:$E$1001,入出庫!$B$2:$B$1001,A57,入出庫!$D$2:$D$1001,"調整"))</f>
        <v/>
      </c>
      <c r="K57" s="6">
        <f>IF(A57="","",N(D57)+H57-I57+J57)</f>
        <v/>
      </c>
      <c r="L57" s="6">
        <f>IF(A57="","",IF(K57&lt;=N(E57),"要発注",""))</f>
        <v/>
      </c>
      <c r="M57" s="6">
        <f>IF(L57="要発注",MAX(N(F57),ROUNDUP((N(E57)*2-K57)/MAX(N(F57),1),0)*MAX(N(F57),1)),"")</f>
        <v/>
      </c>
      <c r="N57" s="7">
        <f>IF(A57="","",K57*N(G57))</f>
        <v/>
      </c>
      <c r="O57" s="6">
        <f>IF(L57="要発注",COUNTIF($L$2:L57,"要発注"),"")</f>
        <v/>
      </c>
    </row>
    <row r="58">
      <c r="A58" s="3" t="n"/>
      <c r="B58" s="3" t="n"/>
      <c r="C58" s="4" t="n"/>
      <c r="D58" s="4" t="n"/>
      <c r="E58" s="4" t="n"/>
      <c r="F58" s="4" t="n"/>
      <c r="G58" s="5" t="n"/>
      <c r="H58" s="6">
        <f>IF(A58="","",SUMIFS(入出庫!$E$2:$E$1001,入出庫!$B$2:$B$1001,A58,入出庫!$D$2:$D$1001,"入庫"))</f>
        <v/>
      </c>
      <c r="I58" s="6">
        <f>IF(A58="","",SUMIFS(入出庫!$E$2:$E$1001,入出庫!$B$2:$B$1001,A58,入出庫!$D$2:$D$1001,"出庫"))</f>
        <v/>
      </c>
      <c r="J58" s="6">
        <f>IF(A58="","",SUMIFS(入出庫!$E$2:$E$1001,入出庫!$B$2:$B$1001,A58,入出庫!$D$2:$D$1001,"調整"))</f>
        <v/>
      </c>
      <c r="K58" s="6">
        <f>IF(A58="","",N(D58)+H58-I58+J58)</f>
        <v/>
      </c>
      <c r="L58" s="6">
        <f>IF(A58="","",IF(K58&lt;=N(E58),"要発注",""))</f>
        <v/>
      </c>
      <c r="M58" s="6">
        <f>IF(L58="要発注",MAX(N(F58),ROUNDUP((N(E58)*2-K58)/MAX(N(F58),1),0)*MAX(N(F58),1)),"")</f>
        <v/>
      </c>
      <c r="N58" s="7">
        <f>IF(A58="","",K58*N(G58))</f>
        <v/>
      </c>
      <c r="O58" s="6">
        <f>IF(L58="要発注",COUNTIF($L$2:L58,"要発注"),"")</f>
        <v/>
      </c>
    </row>
    <row r="59">
      <c r="A59" s="3" t="n"/>
      <c r="B59" s="3" t="n"/>
      <c r="C59" s="4" t="n"/>
      <c r="D59" s="4" t="n"/>
      <c r="E59" s="4" t="n"/>
      <c r="F59" s="4" t="n"/>
      <c r="G59" s="5" t="n"/>
      <c r="H59" s="6">
        <f>IF(A59="","",SUMIFS(入出庫!$E$2:$E$1001,入出庫!$B$2:$B$1001,A59,入出庫!$D$2:$D$1001,"入庫"))</f>
        <v/>
      </c>
      <c r="I59" s="6">
        <f>IF(A59="","",SUMIFS(入出庫!$E$2:$E$1001,入出庫!$B$2:$B$1001,A59,入出庫!$D$2:$D$1001,"出庫"))</f>
        <v/>
      </c>
      <c r="J59" s="6">
        <f>IF(A59="","",SUMIFS(入出庫!$E$2:$E$1001,入出庫!$B$2:$B$1001,A59,入出庫!$D$2:$D$1001,"調整"))</f>
        <v/>
      </c>
      <c r="K59" s="6">
        <f>IF(A59="","",N(D59)+H59-I59+J59)</f>
        <v/>
      </c>
      <c r="L59" s="6">
        <f>IF(A59="","",IF(K59&lt;=N(E59),"要発注",""))</f>
        <v/>
      </c>
      <c r="M59" s="6">
        <f>IF(L59="要発注",MAX(N(F59),ROUNDUP((N(E59)*2-K59)/MAX(N(F59),1),0)*MAX(N(F59),1)),"")</f>
        <v/>
      </c>
      <c r="N59" s="7">
        <f>IF(A59="","",K59*N(G59))</f>
        <v/>
      </c>
      <c r="O59" s="6">
        <f>IF(L59="要発注",COUNTIF($L$2:L59,"要発注"),"")</f>
        <v/>
      </c>
    </row>
    <row r="60">
      <c r="A60" s="3" t="n"/>
      <c r="B60" s="3" t="n"/>
      <c r="C60" s="4" t="n"/>
      <c r="D60" s="4" t="n"/>
      <c r="E60" s="4" t="n"/>
      <c r="F60" s="4" t="n"/>
      <c r="G60" s="5" t="n"/>
      <c r="H60" s="6">
        <f>IF(A60="","",SUMIFS(入出庫!$E$2:$E$1001,入出庫!$B$2:$B$1001,A60,入出庫!$D$2:$D$1001,"入庫"))</f>
        <v/>
      </c>
      <c r="I60" s="6">
        <f>IF(A60="","",SUMIFS(入出庫!$E$2:$E$1001,入出庫!$B$2:$B$1001,A60,入出庫!$D$2:$D$1001,"出庫"))</f>
        <v/>
      </c>
      <c r="J60" s="6">
        <f>IF(A60="","",SUMIFS(入出庫!$E$2:$E$1001,入出庫!$B$2:$B$1001,A60,入出庫!$D$2:$D$1001,"調整"))</f>
        <v/>
      </c>
      <c r="K60" s="6">
        <f>IF(A60="","",N(D60)+H60-I60+J60)</f>
        <v/>
      </c>
      <c r="L60" s="6">
        <f>IF(A60="","",IF(K60&lt;=N(E60),"要発注",""))</f>
        <v/>
      </c>
      <c r="M60" s="6">
        <f>IF(L60="要発注",MAX(N(F60),ROUNDUP((N(E60)*2-K60)/MAX(N(F60),1),0)*MAX(N(F60),1)),"")</f>
        <v/>
      </c>
      <c r="N60" s="7">
        <f>IF(A60="","",K60*N(G60))</f>
        <v/>
      </c>
      <c r="O60" s="6">
        <f>IF(L60="要発注",COUNTIF($L$2:L60,"要発注"),"")</f>
        <v/>
      </c>
    </row>
    <row r="61">
      <c r="A61" s="3" t="n"/>
      <c r="B61" s="3" t="n"/>
      <c r="C61" s="4" t="n"/>
      <c r="D61" s="4" t="n"/>
      <c r="E61" s="4" t="n"/>
      <c r="F61" s="4" t="n"/>
      <c r="G61" s="5" t="n"/>
      <c r="H61" s="6">
        <f>IF(A61="","",SUMIFS(入出庫!$E$2:$E$1001,入出庫!$B$2:$B$1001,A61,入出庫!$D$2:$D$1001,"入庫"))</f>
        <v/>
      </c>
      <c r="I61" s="6">
        <f>IF(A61="","",SUMIFS(入出庫!$E$2:$E$1001,入出庫!$B$2:$B$1001,A61,入出庫!$D$2:$D$1001,"出庫"))</f>
        <v/>
      </c>
      <c r="J61" s="6">
        <f>IF(A61="","",SUMIFS(入出庫!$E$2:$E$1001,入出庫!$B$2:$B$1001,A61,入出庫!$D$2:$D$1001,"調整"))</f>
        <v/>
      </c>
      <c r="K61" s="6">
        <f>IF(A61="","",N(D61)+H61-I61+J61)</f>
        <v/>
      </c>
      <c r="L61" s="6">
        <f>IF(A61="","",IF(K61&lt;=N(E61),"要発注",""))</f>
        <v/>
      </c>
      <c r="M61" s="6">
        <f>IF(L61="要発注",MAX(N(F61),ROUNDUP((N(E61)*2-K61)/MAX(N(F61),1),0)*MAX(N(F61),1)),"")</f>
        <v/>
      </c>
      <c r="N61" s="7">
        <f>IF(A61="","",K61*N(G61))</f>
        <v/>
      </c>
      <c r="O61" s="6">
        <f>IF(L61="要発注",COUNTIF($L$2:L61,"要発注"),"")</f>
        <v/>
      </c>
    </row>
    <row r="62">
      <c r="A62" s="3" t="n"/>
      <c r="B62" s="3" t="n"/>
      <c r="C62" s="4" t="n"/>
      <c r="D62" s="4" t="n"/>
      <c r="E62" s="4" t="n"/>
      <c r="F62" s="4" t="n"/>
      <c r="G62" s="5" t="n"/>
      <c r="H62" s="6">
        <f>IF(A62="","",SUMIFS(入出庫!$E$2:$E$1001,入出庫!$B$2:$B$1001,A62,入出庫!$D$2:$D$1001,"入庫"))</f>
        <v/>
      </c>
      <c r="I62" s="6">
        <f>IF(A62="","",SUMIFS(入出庫!$E$2:$E$1001,入出庫!$B$2:$B$1001,A62,入出庫!$D$2:$D$1001,"出庫"))</f>
        <v/>
      </c>
      <c r="J62" s="6">
        <f>IF(A62="","",SUMIFS(入出庫!$E$2:$E$1001,入出庫!$B$2:$B$1001,A62,入出庫!$D$2:$D$1001,"調整"))</f>
        <v/>
      </c>
      <c r="K62" s="6">
        <f>IF(A62="","",N(D62)+H62-I62+J62)</f>
        <v/>
      </c>
      <c r="L62" s="6">
        <f>IF(A62="","",IF(K62&lt;=N(E62),"要発注",""))</f>
        <v/>
      </c>
      <c r="M62" s="6">
        <f>IF(L62="要発注",MAX(N(F62),ROUNDUP((N(E62)*2-K62)/MAX(N(F62),1),0)*MAX(N(F62),1)),"")</f>
        <v/>
      </c>
      <c r="N62" s="7">
        <f>IF(A62="","",K62*N(G62))</f>
        <v/>
      </c>
      <c r="O62" s="6">
        <f>IF(L62="要発注",COUNTIF($L$2:L62,"要発注"),"")</f>
        <v/>
      </c>
    </row>
    <row r="63">
      <c r="A63" s="3" t="n"/>
      <c r="B63" s="3" t="n"/>
      <c r="C63" s="4" t="n"/>
      <c r="D63" s="4" t="n"/>
      <c r="E63" s="4" t="n"/>
      <c r="F63" s="4" t="n"/>
      <c r="G63" s="5" t="n"/>
      <c r="H63" s="6">
        <f>IF(A63="","",SUMIFS(入出庫!$E$2:$E$1001,入出庫!$B$2:$B$1001,A63,入出庫!$D$2:$D$1001,"入庫"))</f>
        <v/>
      </c>
      <c r="I63" s="6">
        <f>IF(A63="","",SUMIFS(入出庫!$E$2:$E$1001,入出庫!$B$2:$B$1001,A63,入出庫!$D$2:$D$1001,"出庫"))</f>
        <v/>
      </c>
      <c r="J63" s="6">
        <f>IF(A63="","",SUMIFS(入出庫!$E$2:$E$1001,入出庫!$B$2:$B$1001,A63,入出庫!$D$2:$D$1001,"調整"))</f>
        <v/>
      </c>
      <c r="K63" s="6">
        <f>IF(A63="","",N(D63)+H63-I63+J63)</f>
        <v/>
      </c>
      <c r="L63" s="6">
        <f>IF(A63="","",IF(K63&lt;=N(E63),"要発注",""))</f>
        <v/>
      </c>
      <c r="M63" s="6">
        <f>IF(L63="要発注",MAX(N(F63),ROUNDUP((N(E63)*2-K63)/MAX(N(F63),1),0)*MAX(N(F63),1)),"")</f>
        <v/>
      </c>
      <c r="N63" s="7">
        <f>IF(A63="","",K63*N(G63))</f>
        <v/>
      </c>
      <c r="O63" s="6">
        <f>IF(L63="要発注",COUNTIF($L$2:L63,"要発注"),"")</f>
        <v/>
      </c>
    </row>
    <row r="64">
      <c r="A64" s="3" t="n"/>
      <c r="B64" s="3" t="n"/>
      <c r="C64" s="4" t="n"/>
      <c r="D64" s="4" t="n"/>
      <c r="E64" s="4" t="n"/>
      <c r="F64" s="4" t="n"/>
      <c r="G64" s="5" t="n"/>
      <c r="H64" s="6">
        <f>IF(A64="","",SUMIFS(入出庫!$E$2:$E$1001,入出庫!$B$2:$B$1001,A64,入出庫!$D$2:$D$1001,"入庫"))</f>
        <v/>
      </c>
      <c r="I64" s="6">
        <f>IF(A64="","",SUMIFS(入出庫!$E$2:$E$1001,入出庫!$B$2:$B$1001,A64,入出庫!$D$2:$D$1001,"出庫"))</f>
        <v/>
      </c>
      <c r="J64" s="6">
        <f>IF(A64="","",SUMIFS(入出庫!$E$2:$E$1001,入出庫!$B$2:$B$1001,A64,入出庫!$D$2:$D$1001,"調整"))</f>
        <v/>
      </c>
      <c r="K64" s="6">
        <f>IF(A64="","",N(D64)+H64-I64+J64)</f>
        <v/>
      </c>
      <c r="L64" s="6">
        <f>IF(A64="","",IF(K64&lt;=N(E64),"要発注",""))</f>
        <v/>
      </c>
      <c r="M64" s="6">
        <f>IF(L64="要発注",MAX(N(F64),ROUNDUP((N(E64)*2-K64)/MAX(N(F64),1),0)*MAX(N(F64),1)),"")</f>
        <v/>
      </c>
      <c r="N64" s="7">
        <f>IF(A64="","",K64*N(G64))</f>
        <v/>
      </c>
      <c r="O64" s="6">
        <f>IF(L64="要発注",COUNTIF($L$2:L64,"要発注"),"")</f>
        <v/>
      </c>
    </row>
    <row r="65">
      <c r="A65" s="3" t="n"/>
      <c r="B65" s="3" t="n"/>
      <c r="C65" s="4" t="n"/>
      <c r="D65" s="4" t="n"/>
      <c r="E65" s="4" t="n"/>
      <c r="F65" s="4" t="n"/>
      <c r="G65" s="5" t="n"/>
      <c r="H65" s="6">
        <f>IF(A65="","",SUMIFS(入出庫!$E$2:$E$1001,入出庫!$B$2:$B$1001,A65,入出庫!$D$2:$D$1001,"入庫"))</f>
        <v/>
      </c>
      <c r="I65" s="6">
        <f>IF(A65="","",SUMIFS(入出庫!$E$2:$E$1001,入出庫!$B$2:$B$1001,A65,入出庫!$D$2:$D$1001,"出庫"))</f>
        <v/>
      </c>
      <c r="J65" s="6">
        <f>IF(A65="","",SUMIFS(入出庫!$E$2:$E$1001,入出庫!$B$2:$B$1001,A65,入出庫!$D$2:$D$1001,"調整"))</f>
        <v/>
      </c>
      <c r="K65" s="6">
        <f>IF(A65="","",N(D65)+H65-I65+J65)</f>
        <v/>
      </c>
      <c r="L65" s="6">
        <f>IF(A65="","",IF(K65&lt;=N(E65),"要発注",""))</f>
        <v/>
      </c>
      <c r="M65" s="6">
        <f>IF(L65="要発注",MAX(N(F65),ROUNDUP((N(E65)*2-K65)/MAX(N(F65),1),0)*MAX(N(F65),1)),"")</f>
        <v/>
      </c>
      <c r="N65" s="7">
        <f>IF(A65="","",K65*N(G65))</f>
        <v/>
      </c>
      <c r="O65" s="6">
        <f>IF(L65="要発注",COUNTIF($L$2:L65,"要発注"),"")</f>
        <v/>
      </c>
    </row>
    <row r="66">
      <c r="A66" s="3" t="n"/>
      <c r="B66" s="3" t="n"/>
      <c r="C66" s="4" t="n"/>
      <c r="D66" s="4" t="n"/>
      <c r="E66" s="4" t="n"/>
      <c r="F66" s="4" t="n"/>
      <c r="G66" s="5" t="n"/>
      <c r="H66" s="6">
        <f>IF(A66="","",SUMIFS(入出庫!$E$2:$E$1001,入出庫!$B$2:$B$1001,A66,入出庫!$D$2:$D$1001,"入庫"))</f>
        <v/>
      </c>
      <c r="I66" s="6">
        <f>IF(A66="","",SUMIFS(入出庫!$E$2:$E$1001,入出庫!$B$2:$B$1001,A66,入出庫!$D$2:$D$1001,"出庫"))</f>
        <v/>
      </c>
      <c r="J66" s="6">
        <f>IF(A66="","",SUMIFS(入出庫!$E$2:$E$1001,入出庫!$B$2:$B$1001,A66,入出庫!$D$2:$D$1001,"調整"))</f>
        <v/>
      </c>
      <c r="K66" s="6">
        <f>IF(A66="","",N(D66)+H66-I66+J66)</f>
        <v/>
      </c>
      <c r="L66" s="6">
        <f>IF(A66="","",IF(K66&lt;=N(E66),"要発注",""))</f>
        <v/>
      </c>
      <c r="M66" s="6">
        <f>IF(L66="要発注",MAX(N(F66),ROUNDUP((N(E66)*2-K66)/MAX(N(F66),1),0)*MAX(N(F66),1)),"")</f>
        <v/>
      </c>
      <c r="N66" s="7">
        <f>IF(A66="","",K66*N(G66))</f>
        <v/>
      </c>
      <c r="O66" s="6">
        <f>IF(L66="要発注",COUNTIF($L$2:L66,"要発注"),"")</f>
        <v/>
      </c>
    </row>
    <row r="67">
      <c r="A67" s="3" t="n"/>
      <c r="B67" s="3" t="n"/>
      <c r="C67" s="4" t="n"/>
      <c r="D67" s="4" t="n"/>
      <c r="E67" s="4" t="n"/>
      <c r="F67" s="4" t="n"/>
      <c r="G67" s="5" t="n"/>
      <c r="H67" s="6">
        <f>IF(A67="","",SUMIFS(入出庫!$E$2:$E$1001,入出庫!$B$2:$B$1001,A67,入出庫!$D$2:$D$1001,"入庫"))</f>
        <v/>
      </c>
      <c r="I67" s="6">
        <f>IF(A67="","",SUMIFS(入出庫!$E$2:$E$1001,入出庫!$B$2:$B$1001,A67,入出庫!$D$2:$D$1001,"出庫"))</f>
        <v/>
      </c>
      <c r="J67" s="6">
        <f>IF(A67="","",SUMIFS(入出庫!$E$2:$E$1001,入出庫!$B$2:$B$1001,A67,入出庫!$D$2:$D$1001,"調整"))</f>
        <v/>
      </c>
      <c r="K67" s="6">
        <f>IF(A67="","",N(D67)+H67-I67+J67)</f>
        <v/>
      </c>
      <c r="L67" s="6">
        <f>IF(A67="","",IF(K67&lt;=N(E67),"要発注",""))</f>
        <v/>
      </c>
      <c r="M67" s="6">
        <f>IF(L67="要発注",MAX(N(F67),ROUNDUP((N(E67)*2-K67)/MAX(N(F67),1),0)*MAX(N(F67),1)),"")</f>
        <v/>
      </c>
      <c r="N67" s="7">
        <f>IF(A67="","",K67*N(G67))</f>
        <v/>
      </c>
      <c r="O67" s="6">
        <f>IF(L67="要発注",COUNTIF($L$2:L67,"要発注"),"")</f>
        <v/>
      </c>
    </row>
    <row r="68">
      <c r="A68" s="3" t="n"/>
      <c r="B68" s="3" t="n"/>
      <c r="C68" s="4" t="n"/>
      <c r="D68" s="4" t="n"/>
      <c r="E68" s="4" t="n"/>
      <c r="F68" s="4" t="n"/>
      <c r="G68" s="5" t="n"/>
      <c r="H68" s="6">
        <f>IF(A68="","",SUMIFS(入出庫!$E$2:$E$1001,入出庫!$B$2:$B$1001,A68,入出庫!$D$2:$D$1001,"入庫"))</f>
        <v/>
      </c>
      <c r="I68" s="6">
        <f>IF(A68="","",SUMIFS(入出庫!$E$2:$E$1001,入出庫!$B$2:$B$1001,A68,入出庫!$D$2:$D$1001,"出庫"))</f>
        <v/>
      </c>
      <c r="J68" s="6">
        <f>IF(A68="","",SUMIFS(入出庫!$E$2:$E$1001,入出庫!$B$2:$B$1001,A68,入出庫!$D$2:$D$1001,"調整"))</f>
        <v/>
      </c>
      <c r="K68" s="6">
        <f>IF(A68="","",N(D68)+H68-I68+J68)</f>
        <v/>
      </c>
      <c r="L68" s="6">
        <f>IF(A68="","",IF(K68&lt;=N(E68),"要発注",""))</f>
        <v/>
      </c>
      <c r="M68" s="6">
        <f>IF(L68="要発注",MAX(N(F68),ROUNDUP((N(E68)*2-K68)/MAX(N(F68),1),0)*MAX(N(F68),1)),"")</f>
        <v/>
      </c>
      <c r="N68" s="7">
        <f>IF(A68="","",K68*N(G68))</f>
        <v/>
      </c>
      <c r="O68" s="6">
        <f>IF(L68="要発注",COUNTIF($L$2:L68,"要発注"),"")</f>
        <v/>
      </c>
    </row>
    <row r="69">
      <c r="A69" s="3" t="n"/>
      <c r="B69" s="3" t="n"/>
      <c r="C69" s="4" t="n"/>
      <c r="D69" s="4" t="n"/>
      <c r="E69" s="4" t="n"/>
      <c r="F69" s="4" t="n"/>
      <c r="G69" s="5" t="n"/>
      <c r="H69" s="6">
        <f>IF(A69="","",SUMIFS(入出庫!$E$2:$E$1001,入出庫!$B$2:$B$1001,A69,入出庫!$D$2:$D$1001,"入庫"))</f>
        <v/>
      </c>
      <c r="I69" s="6">
        <f>IF(A69="","",SUMIFS(入出庫!$E$2:$E$1001,入出庫!$B$2:$B$1001,A69,入出庫!$D$2:$D$1001,"出庫"))</f>
        <v/>
      </c>
      <c r="J69" s="6">
        <f>IF(A69="","",SUMIFS(入出庫!$E$2:$E$1001,入出庫!$B$2:$B$1001,A69,入出庫!$D$2:$D$1001,"調整"))</f>
        <v/>
      </c>
      <c r="K69" s="6">
        <f>IF(A69="","",N(D69)+H69-I69+J69)</f>
        <v/>
      </c>
      <c r="L69" s="6">
        <f>IF(A69="","",IF(K69&lt;=N(E69),"要発注",""))</f>
        <v/>
      </c>
      <c r="M69" s="6">
        <f>IF(L69="要発注",MAX(N(F69),ROUNDUP((N(E69)*2-K69)/MAX(N(F69),1),0)*MAX(N(F69),1)),"")</f>
        <v/>
      </c>
      <c r="N69" s="7">
        <f>IF(A69="","",K69*N(G69))</f>
        <v/>
      </c>
      <c r="O69" s="6">
        <f>IF(L69="要発注",COUNTIF($L$2:L69,"要発注"),"")</f>
        <v/>
      </c>
    </row>
    <row r="70">
      <c r="A70" s="3" t="n"/>
      <c r="B70" s="3" t="n"/>
      <c r="C70" s="4" t="n"/>
      <c r="D70" s="4" t="n"/>
      <c r="E70" s="4" t="n"/>
      <c r="F70" s="4" t="n"/>
      <c r="G70" s="5" t="n"/>
      <c r="H70" s="6">
        <f>IF(A70="","",SUMIFS(入出庫!$E$2:$E$1001,入出庫!$B$2:$B$1001,A70,入出庫!$D$2:$D$1001,"入庫"))</f>
        <v/>
      </c>
      <c r="I70" s="6">
        <f>IF(A70="","",SUMIFS(入出庫!$E$2:$E$1001,入出庫!$B$2:$B$1001,A70,入出庫!$D$2:$D$1001,"出庫"))</f>
        <v/>
      </c>
      <c r="J70" s="6">
        <f>IF(A70="","",SUMIFS(入出庫!$E$2:$E$1001,入出庫!$B$2:$B$1001,A70,入出庫!$D$2:$D$1001,"調整"))</f>
        <v/>
      </c>
      <c r="K70" s="6">
        <f>IF(A70="","",N(D70)+H70-I70+J70)</f>
        <v/>
      </c>
      <c r="L70" s="6">
        <f>IF(A70="","",IF(K70&lt;=N(E70),"要発注",""))</f>
        <v/>
      </c>
      <c r="M70" s="6">
        <f>IF(L70="要発注",MAX(N(F70),ROUNDUP((N(E70)*2-K70)/MAX(N(F70),1),0)*MAX(N(F70),1)),"")</f>
        <v/>
      </c>
      <c r="N70" s="7">
        <f>IF(A70="","",K70*N(G70))</f>
        <v/>
      </c>
      <c r="O70" s="6">
        <f>IF(L70="要発注",COUNTIF($L$2:L70,"要発注"),"")</f>
        <v/>
      </c>
    </row>
    <row r="71">
      <c r="A71" s="3" t="n"/>
      <c r="B71" s="3" t="n"/>
      <c r="C71" s="4" t="n"/>
      <c r="D71" s="4" t="n"/>
      <c r="E71" s="4" t="n"/>
      <c r="F71" s="4" t="n"/>
      <c r="G71" s="5" t="n"/>
      <c r="H71" s="6">
        <f>IF(A71="","",SUMIFS(入出庫!$E$2:$E$1001,入出庫!$B$2:$B$1001,A71,入出庫!$D$2:$D$1001,"入庫"))</f>
        <v/>
      </c>
      <c r="I71" s="6">
        <f>IF(A71="","",SUMIFS(入出庫!$E$2:$E$1001,入出庫!$B$2:$B$1001,A71,入出庫!$D$2:$D$1001,"出庫"))</f>
        <v/>
      </c>
      <c r="J71" s="6">
        <f>IF(A71="","",SUMIFS(入出庫!$E$2:$E$1001,入出庫!$B$2:$B$1001,A71,入出庫!$D$2:$D$1001,"調整"))</f>
        <v/>
      </c>
      <c r="K71" s="6">
        <f>IF(A71="","",N(D71)+H71-I71+J71)</f>
        <v/>
      </c>
      <c r="L71" s="6">
        <f>IF(A71="","",IF(K71&lt;=N(E71),"要発注",""))</f>
        <v/>
      </c>
      <c r="M71" s="6">
        <f>IF(L71="要発注",MAX(N(F71),ROUNDUP((N(E71)*2-K71)/MAX(N(F71),1),0)*MAX(N(F71),1)),"")</f>
        <v/>
      </c>
      <c r="N71" s="7">
        <f>IF(A71="","",K71*N(G71))</f>
        <v/>
      </c>
      <c r="O71" s="6">
        <f>IF(L71="要発注",COUNTIF($L$2:L71,"要発注"),"")</f>
        <v/>
      </c>
    </row>
    <row r="72">
      <c r="A72" s="3" t="n"/>
      <c r="B72" s="3" t="n"/>
      <c r="C72" s="4" t="n"/>
      <c r="D72" s="4" t="n"/>
      <c r="E72" s="4" t="n"/>
      <c r="F72" s="4" t="n"/>
      <c r="G72" s="5" t="n"/>
      <c r="H72" s="6">
        <f>IF(A72="","",SUMIFS(入出庫!$E$2:$E$1001,入出庫!$B$2:$B$1001,A72,入出庫!$D$2:$D$1001,"入庫"))</f>
        <v/>
      </c>
      <c r="I72" s="6">
        <f>IF(A72="","",SUMIFS(入出庫!$E$2:$E$1001,入出庫!$B$2:$B$1001,A72,入出庫!$D$2:$D$1001,"出庫"))</f>
        <v/>
      </c>
      <c r="J72" s="6">
        <f>IF(A72="","",SUMIFS(入出庫!$E$2:$E$1001,入出庫!$B$2:$B$1001,A72,入出庫!$D$2:$D$1001,"調整"))</f>
        <v/>
      </c>
      <c r="K72" s="6">
        <f>IF(A72="","",N(D72)+H72-I72+J72)</f>
        <v/>
      </c>
      <c r="L72" s="6">
        <f>IF(A72="","",IF(K72&lt;=N(E72),"要発注",""))</f>
        <v/>
      </c>
      <c r="M72" s="6">
        <f>IF(L72="要発注",MAX(N(F72),ROUNDUP((N(E72)*2-K72)/MAX(N(F72),1),0)*MAX(N(F72),1)),"")</f>
        <v/>
      </c>
      <c r="N72" s="7">
        <f>IF(A72="","",K72*N(G72))</f>
        <v/>
      </c>
      <c r="O72" s="6">
        <f>IF(L72="要発注",COUNTIF($L$2:L72,"要発注"),"")</f>
        <v/>
      </c>
    </row>
    <row r="73">
      <c r="A73" s="3" t="n"/>
      <c r="B73" s="3" t="n"/>
      <c r="C73" s="4" t="n"/>
      <c r="D73" s="4" t="n"/>
      <c r="E73" s="4" t="n"/>
      <c r="F73" s="4" t="n"/>
      <c r="G73" s="5" t="n"/>
      <c r="H73" s="6">
        <f>IF(A73="","",SUMIFS(入出庫!$E$2:$E$1001,入出庫!$B$2:$B$1001,A73,入出庫!$D$2:$D$1001,"入庫"))</f>
        <v/>
      </c>
      <c r="I73" s="6">
        <f>IF(A73="","",SUMIFS(入出庫!$E$2:$E$1001,入出庫!$B$2:$B$1001,A73,入出庫!$D$2:$D$1001,"出庫"))</f>
        <v/>
      </c>
      <c r="J73" s="6">
        <f>IF(A73="","",SUMIFS(入出庫!$E$2:$E$1001,入出庫!$B$2:$B$1001,A73,入出庫!$D$2:$D$1001,"調整"))</f>
        <v/>
      </c>
      <c r="K73" s="6">
        <f>IF(A73="","",N(D73)+H73-I73+J73)</f>
        <v/>
      </c>
      <c r="L73" s="6">
        <f>IF(A73="","",IF(K73&lt;=N(E73),"要発注",""))</f>
        <v/>
      </c>
      <c r="M73" s="6">
        <f>IF(L73="要発注",MAX(N(F73),ROUNDUP((N(E73)*2-K73)/MAX(N(F73),1),0)*MAX(N(F73),1)),"")</f>
        <v/>
      </c>
      <c r="N73" s="7">
        <f>IF(A73="","",K73*N(G73))</f>
        <v/>
      </c>
      <c r="O73" s="6">
        <f>IF(L73="要発注",COUNTIF($L$2:L73,"要発注"),"")</f>
        <v/>
      </c>
    </row>
    <row r="74">
      <c r="A74" s="3" t="n"/>
      <c r="B74" s="3" t="n"/>
      <c r="C74" s="4" t="n"/>
      <c r="D74" s="4" t="n"/>
      <c r="E74" s="4" t="n"/>
      <c r="F74" s="4" t="n"/>
      <c r="G74" s="5" t="n"/>
      <c r="H74" s="6">
        <f>IF(A74="","",SUMIFS(入出庫!$E$2:$E$1001,入出庫!$B$2:$B$1001,A74,入出庫!$D$2:$D$1001,"入庫"))</f>
        <v/>
      </c>
      <c r="I74" s="6">
        <f>IF(A74="","",SUMIFS(入出庫!$E$2:$E$1001,入出庫!$B$2:$B$1001,A74,入出庫!$D$2:$D$1001,"出庫"))</f>
        <v/>
      </c>
      <c r="J74" s="6">
        <f>IF(A74="","",SUMIFS(入出庫!$E$2:$E$1001,入出庫!$B$2:$B$1001,A74,入出庫!$D$2:$D$1001,"調整"))</f>
        <v/>
      </c>
      <c r="K74" s="6">
        <f>IF(A74="","",N(D74)+H74-I74+J74)</f>
        <v/>
      </c>
      <c r="L74" s="6">
        <f>IF(A74="","",IF(K74&lt;=N(E74),"要発注",""))</f>
        <v/>
      </c>
      <c r="M74" s="6">
        <f>IF(L74="要発注",MAX(N(F74),ROUNDUP((N(E74)*2-K74)/MAX(N(F74),1),0)*MAX(N(F74),1)),"")</f>
        <v/>
      </c>
      <c r="N74" s="7">
        <f>IF(A74="","",K74*N(G74))</f>
        <v/>
      </c>
      <c r="O74" s="6">
        <f>IF(L74="要発注",COUNTIF($L$2:L74,"要発注"),"")</f>
        <v/>
      </c>
    </row>
    <row r="75">
      <c r="A75" s="3" t="n"/>
      <c r="B75" s="3" t="n"/>
      <c r="C75" s="4" t="n"/>
      <c r="D75" s="4" t="n"/>
      <c r="E75" s="4" t="n"/>
      <c r="F75" s="4" t="n"/>
      <c r="G75" s="5" t="n"/>
      <c r="H75" s="6">
        <f>IF(A75="","",SUMIFS(入出庫!$E$2:$E$1001,入出庫!$B$2:$B$1001,A75,入出庫!$D$2:$D$1001,"入庫"))</f>
        <v/>
      </c>
      <c r="I75" s="6">
        <f>IF(A75="","",SUMIFS(入出庫!$E$2:$E$1001,入出庫!$B$2:$B$1001,A75,入出庫!$D$2:$D$1001,"出庫"))</f>
        <v/>
      </c>
      <c r="J75" s="6">
        <f>IF(A75="","",SUMIFS(入出庫!$E$2:$E$1001,入出庫!$B$2:$B$1001,A75,入出庫!$D$2:$D$1001,"調整"))</f>
        <v/>
      </c>
      <c r="K75" s="6">
        <f>IF(A75="","",N(D75)+H75-I75+J75)</f>
        <v/>
      </c>
      <c r="L75" s="6">
        <f>IF(A75="","",IF(K75&lt;=N(E75),"要発注",""))</f>
        <v/>
      </c>
      <c r="M75" s="6">
        <f>IF(L75="要発注",MAX(N(F75),ROUNDUP((N(E75)*2-K75)/MAX(N(F75),1),0)*MAX(N(F75),1)),"")</f>
        <v/>
      </c>
      <c r="N75" s="7">
        <f>IF(A75="","",K75*N(G75))</f>
        <v/>
      </c>
      <c r="O75" s="6">
        <f>IF(L75="要発注",COUNTIF($L$2:L75,"要発注"),"")</f>
        <v/>
      </c>
    </row>
    <row r="76">
      <c r="A76" s="3" t="n"/>
      <c r="B76" s="3" t="n"/>
      <c r="C76" s="4" t="n"/>
      <c r="D76" s="4" t="n"/>
      <c r="E76" s="4" t="n"/>
      <c r="F76" s="4" t="n"/>
      <c r="G76" s="5" t="n"/>
      <c r="H76" s="6">
        <f>IF(A76="","",SUMIFS(入出庫!$E$2:$E$1001,入出庫!$B$2:$B$1001,A76,入出庫!$D$2:$D$1001,"入庫"))</f>
        <v/>
      </c>
      <c r="I76" s="6">
        <f>IF(A76="","",SUMIFS(入出庫!$E$2:$E$1001,入出庫!$B$2:$B$1001,A76,入出庫!$D$2:$D$1001,"出庫"))</f>
        <v/>
      </c>
      <c r="J76" s="6">
        <f>IF(A76="","",SUMIFS(入出庫!$E$2:$E$1001,入出庫!$B$2:$B$1001,A76,入出庫!$D$2:$D$1001,"調整"))</f>
        <v/>
      </c>
      <c r="K76" s="6">
        <f>IF(A76="","",N(D76)+H76-I76+J76)</f>
        <v/>
      </c>
      <c r="L76" s="6">
        <f>IF(A76="","",IF(K76&lt;=N(E76),"要発注",""))</f>
        <v/>
      </c>
      <c r="M76" s="6">
        <f>IF(L76="要発注",MAX(N(F76),ROUNDUP((N(E76)*2-K76)/MAX(N(F76),1),0)*MAX(N(F76),1)),"")</f>
        <v/>
      </c>
      <c r="N76" s="7">
        <f>IF(A76="","",K76*N(G76))</f>
        <v/>
      </c>
      <c r="O76" s="6">
        <f>IF(L76="要発注",COUNTIF($L$2:L76,"要発注"),"")</f>
        <v/>
      </c>
    </row>
    <row r="77">
      <c r="A77" s="3" t="n"/>
      <c r="B77" s="3" t="n"/>
      <c r="C77" s="4" t="n"/>
      <c r="D77" s="4" t="n"/>
      <c r="E77" s="4" t="n"/>
      <c r="F77" s="4" t="n"/>
      <c r="G77" s="5" t="n"/>
      <c r="H77" s="6">
        <f>IF(A77="","",SUMIFS(入出庫!$E$2:$E$1001,入出庫!$B$2:$B$1001,A77,入出庫!$D$2:$D$1001,"入庫"))</f>
        <v/>
      </c>
      <c r="I77" s="6">
        <f>IF(A77="","",SUMIFS(入出庫!$E$2:$E$1001,入出庫!$B$2:$B$1001,A77,入出庫!$D$2:$D$1001,"出庫"))</f>
        <v/>
      </c>
      <c r="J77" s="6">
        <f>IF(A77="","",SUMIFS(入出庫!$E$2:$E$1001,入出庫!$B$2:$B$1001,A77,入出庫!$D$2:$D$1001,"調整"))</f>
        <v/>
      </c>
      <c r="K77" s="6">
        <f>IF(A77="","",N(D77)+H77-I77+J77)</f>
        <v/>
      </c>
      <c r="L77" s="6">
        <f>IF(A77="","",IF(K77&lt;=N(E77),"要発注",""))</f>
        <v/>
      </c>
      <c r="M77" s="6">
        <f>IF(L77="要発注",MAX(N(F77),ROUNDUP((N(E77)*2-K77)/MAX(N(F77),1),0)*MAX(N(F77),1)),"")</f>
        <v/>
      </c>
      <c r="N77" s="7">
        <f>IF(A77="","",K77*N(G77))</f>
        <v/>
      </c>
      <c r="O77" s="6">
        <f>IF(L77="要発注",COUNTIF($L$2:L77,"要発注"),"")</f>
        <v/>
      </c>
    </row>
    <row r="78">
      <c r="A78" s="3" t="n"/>
      <c r="B78" s="3" t="n"/>
      <c r="C78" s="4" t="n"/>
      <c r="D78" s="4" t="n"/>
      <c r="E78" s="4" t="n"/>
      <c r="F78" s="4" t="n"/>
      <c r="G78" s="5" t="n"/>
      <c r="H78" s="6">
        <f>IF(A78="","",SUMIFS(入出庫!$E$2:$E$1001,入出庫!$B$2:$B$1001,A78,入出庫!$D$2:$D$1001,"入庫"))</f>
        <v/>
      </c>
      <c r="I78" s="6">
        <f>IF(A78="","",SUMIFS(入出庫!$E$2:$E$1001,入出庫!$B$2:$B$1001,A78,入出庫!$D$2:$D$1001,"出庫"))</f>
        <v/>
      </c>
      <c r="J78" s="6">
        <f>IF(A78="","",SUMIFS(入出庫!$E$2:$E$1001,入出庫!$B$2:$B$1001,A78,入出庫!$D$2:$D$1001,"調整"))</f>
        <v/>
      </c>
      <c r="K78" s="6">
        <f>IF(A78="","",N(D78)+H78-I78+J78)</f>
        <v/>
      </c>
      <c r="L78" s="6">
        <f>IF(A78="","",IF(K78&lt;=N(E78),"要発注",""))</f>
        <v/>
      </c>
      <c r="M78" s="6">
        <f>IF(L78="要発注",MAX(N(F78),ROUNDUP((N(E78)*2-K78)/MAX(N(F78),1),0)*MAX(N(F78),1)),"")</f>
        <v/>
      </c>
      <c r="N78" s="7">
        <f>IF(A78="","",K78*N(G78))</f>
        <v/>
      </c>
      <c r="O78" s="6">
        <f>IF(L78="要発注",COUNTIF($L$2:L78,"要発注"),"")</f>
        <v/>
      </c>
    </row>
    <row r="79">
      <c r="A79" s="3" t="n"/>
      <c r="B79" s="3" t="n"/>
      <c r="C79" s="4" t="n"/>
      <c r="D79" s="4" t="n"/>
      <c r="E79" s="4" t="n"/>
      <c r="F79" s="4" t="n"/>
      <c r="G79" s="5" t="n"/>
      <c r="H79" s="6">
        <f>IF(A79="","",SUMIFS(入出庫!$E$2:$E$1001,入出庫!$B$2:$B$1001,A79,入出庫!$D$2:$D$1001,"入庫"))</f>
        <v/>
      </c>
      <c r="I79" s="6">
        <f>IF(A79="","",SUMIFS(入出庫!$E$2:$E$1001,入出庫!$B$2:$B$1001,A79,入出庫!$D$2:$D$1001,"出庫"))</f>
        <v/>
      </c>
      <c r="J79" s="6">
        <f>IF(A79="","",SUMIFS(入出庫!$E$2:$E$1001,入出庫!$B$2:$B$1001,A79,入出庫!$D$2:$D$1001,"調整"))</f>
        <v/>
      </c>
      <c r="K79" s="6">
        <f>IF(A79="","",N(D79)+H79-I79+J79)</f>
        <v/>
      </c>
      <c r="L79" s="6">
        <f>IF(A79="","",IF(K79&lt;=N(E79),"要発注",""))</f>
        <v/>
      </c>
      <c r="M79" s="6">
        <f>IF(L79="要発注",MAX(N(F79),ROUNDUP((N(E79)*2-K79)/MAX(N(F79),1),0)*MAX(N(F79),1)),"")</f>
        <v/>
      </c>
      <c r="N79" s="7">
        <f>IF(A79="","",K79*N(G79))</f>
        <v/>
      </c>
      <c r="O79" s="6">
        <f>IF(L79="要発注",COUNTIF($L$2:L79,"要発注"),"")</f>
        <v/>
      </c>
    </row>
    <row r="80">
      <c r="A80" s="3" t="n"/>
      <c r="B80" s="3" t="n"/>
      <c r="C80" s="4" t="n"/>
      <c r="D80" s="4" t="n"/>
      <c r="E80" s="4" t="n"/>
      <c r="F80" s="4" t="n"/>
      <c r="G80" s="5" t="n"/>
      <c r="H80" s="6">
        <f>IF(A80="","",SUMIFS(入出庫!$E$2:$E$1001,入出庫!$B$2:$B$1001,A80,入出庫!$D$2:$D$1001,"入庫"))</f>
        <v/>
      </c>
      <c r="I80" s="6">
        <f>IF(A80="","",SUMIFS(入出庫!$E$2:$E$1001,入出庫!$B$2:$B$1001,A80,入出庫!$D$2:$D$1001,"出庫"))</f>
        <v/>
      </c>
      <c r="J80" s="6">
        <f>IF(A80="","",SUMIFS(入出庫!$E$2:$E$1001,入出庫!$B$2:$B$1001,A80,入出庫!$D$2:$D$1001,"調整"))</f>
        <v/>
      </c>
      <c r="K80" s="6">
        <f>IF(A80="","",N(D80)+H80-I80+J80)</f>
        <v/>
      </c>
      <c r="L80" s="6">
        <f>IF(A80="","",IF(K80&lt;=N(E80),"要発注",""))</f>
        <v/>
      </c>
      <c r="M80" s="6">
        <f>IF(L80="要発注",MAX(N(F80),ROUNDUP((N(E80)*2-K80)/MAX(N(F80),1),0)*MAX(N(F80),1)),"")</f>
        <v/>
      </c>
      <c r="N80" s="7">
        <f>IF(A80="","",K80*N(G80))</f>
        <v/>
      </c>
      <c r="O80" s="6">
        <f>IF(L80="要発注",COUNTIF($L$2:L80,"要発注"),"")</f>
        <v/>
      </c>
    </row>
    <row r="81">
      <c r="A81" s="3" t="n"/>
      <c r="B81" s="3" t="n"/>
      <c r="C81" s="4" t="n"/>
      <c r="D81" s="4" t="n"/>
      <c r="E81" s="4" t="n"/>
      <c r="F81" s="4" t="n"/>
      <c r="G81" s="5" t="n"/>
      <c r="H81" s="6">
        <f>IF(A81="","",SUMIFS(入出庫!$E$2:$E$1001,入出庫!$B$2:$B$1001,A81,入出庫!$D$2:$D$1001,"入庫"))</f>
        <v/>
      </c>
      <c r="I81" s="6">
        <f>IF(A81="","",SUMIFS(入出庫!$E$2:$E$1001,入出庫!$B$2:$B$1001,A81,入出庫!$D$2:$D$1001,"出庫"))</f>
        <v/>
      </c>
      <c r="J81" s="6">
        <f>IF(A81="","",SUMIFS(入出庫!$E$2:$E$1001,入出庫!$B$2:$B$1001,A81,入出庫!$D$2:$D$1001,"調整"))</f>
        <v/>
      </c>
      <c r="K81" s="6">
        <f>IF(A81="","",N(D81)+H81-I81+J81)</f>
        <v/>
      </c>
      <c r="L81" s="6">
        <f>IF(A81="","",IF(K81&lt;=N(E81),"要発注",""))</f>
        <v/>
      </c>
      <c r="M81" s="6">
        <f>IF(L81="要発注",MAX(N(F81),ROUNDUP((N(E81)*2-K81)/MAX(N(F81),1),0)*MAX(N(F81),1)),"")</f>
        <v/>
      </c>
      <c r="N81" s="7">
        <f>IF(A81="","",K81*N(G81))</f>
        <v/>
      </c>
      <c r="O81" s="6">
        <f>IF(L81="要発注",COUNTIF($L$2:L81,"要発注"),"")</f>
        <v/>
      </c>
    </row>
    <row r="82">
      <c r="A82" s="3" t="n"/>
      <c r="B82" s="3" t="n"/>
      <c r="C82" s="4" t="n"/>
      <c r="D82" s="4" t="n"/>
      <c r="E82" s="4" t="n"/>
      <c r="F82" s="4" t="n"/>
      <c r="G82" s="5" t="n"/>
      <c r="H82" s="6">
        <f>IF(A82="","",SUMIFS(入出庫!$E$2:$E$1001,入出庫!$B$2:$B$1001,A82,入出庫!$D$2:$D$1001,"入庫"))</f>
        <v/>
      </c>
      <c r="I82" s="6">
        <f>IF(A82="","",SUMIFS(入出庫!$E$2:$E$1001,入出庫!$B$2:$B$1001,A82,入出庫!$D$2:$D$1001,"出庫"))</f>
        <v/>
      </c>
      <c r="J82" s="6">
        <f>IF(A82="","",SUMIFS(入出庫!$E$2:$E$1001,入出庫!$B$2:$B$1001,A82,入出庫!$D$2:$D$1001,"調整"))</f>
        <v/>
      </c>
      <c r="K82" s="6">
        <f>IF(A82="","",N(D82)+H82-I82+J82)</f>
        <v/>
      </c>
      <c r="L82" s="6">
        <f>IF(A82="","",IF(K82&lt;=N(E82),"要発注",""))</f>
        <v/>
      </c>
      <c r="M82" s="6">
        <f>IF(L82="要発注",MAX(N(F82),ROUNDUP((N(E82)*2-K82)/MAX(N(F82),1),0)*MAX(N(F82),1)),"")</f>
        <v/>
      </c>
      <c r="N82" s="7">
        <f>IF(A82="","",K82*N(G82))</f>
        <v/>
      </c>
      <c r="O82" s="6">
        <f>IF(L82="要発注",COUNTIF($L$2:L82,"要発注"),"")</f>
        <v/>
      </c>
    </row>
    <row r="83">
      <c r="A83" s="3" t="n"/>
      <c r="B83" s="3" t="n"/>
      <c r="C83" s="4" t="n"/>
      <c r="D83" s="4" t="n"/>
      <c r="E83" s="4" t="n"/>
      <c r="F83" s="4" t="n"/>
      <c r="G83" s="5" t="n"/>
      <c r="H83" s="6">
        <f>IF(A83="","",SUMIFS(入出庫!$E$2:$E$1001,入出庫!$B$2:$B$1001,A83,入出庫!$D$2:$D$1001,"入庫"))</f>
        <v/>
      </c>
      <c r="I83" s="6">
        <f>IF(A83="","",SUMIFS(入出庫!$E$2:$E$1001,入出庫!$B$2:$B$1001,A83,入出庫!$D$2:$D$1001,"出庫"))</f>
        <v/>
      </c>
      <c r="J83" s="6">
        <f>IF(A83="","",SUMIFS(入出庫!$E$2:$E$1001,入出庫!$B$2:$B$1001,A83,入出庫!$D$2:$D$1001,"調整"))</f>
        <v/>
      </c>
      <c r="K83" s="6">
        <f>IF(A83="","",N(D83)+H83-I83+J83)</f>
        <v/>
      </c>
      <c r="L83" s="6">
        <f>IF(A83="","",IF(K83&lt;=N(E83),"要発注",""))</f>
        <v/>
      </c>
      <c r="M83" s="6">
        <f>IF(L83="要発注",MAX(N(F83),ROUNDUP((N(E83)*2-K83)/MAX(N(F83),1),0)*MAX(N(F83),1)),"")</f>
        <v/>
      </c>
      <c r="N83" s="7">
        <f>IF(A83="","",K83*N(G83))</f>
        <v/>
      </c>
      <c r="O83" s="6">
        <f>IF(L83="要発注",COUNTIF($L$2:L83,"要発注"),"")</f>
        <v/>
      </c>
    </row>
    <row r="84">
      <c r="A84" s="3" t="n"/>
      <c r="B84" s="3" t="n"/>
      <c r="C84" s="4" t="n"/>
      <c r="D84" s="4" t="n"/>
      <c r="E84" s="4" t="n"/>
      <c r="F84" s="4" t="n"/>
      <c r="G84" s="5" t="n"/>
      <c r="H84" s="6">
        <f>IF(A84="","",SUMIFS(入出庫!$E$2:$E$1001,入出庫!$B$2:$B$1001,A84,入出庫!$D$2:$D$1001,"入庫"))</f>
        <v/>
      </c>
      <c r="I84" s="6">
        <f>IF(A84="","",SUMIFS(入出庫!$E$2:$E$1001,入出庫!$B$2:$B$1001,A84,入出庫!$D$2:$D$1001,"出庫"))</f>
        <v/>
      </c>
      <c r="J84" s="6">
        <f>IF(A84="","",SUMIFS(入出庫!$E$2:$E$1001,入出庫!$B$2:$B$1001,A84,入出庫!$D$2:$D$1001,"調整"))</f>
        <v/>
      </c>
      <c r="K84" s="6">
        <f>IF(A84="","",N(D84)+H84-I84+J84)</f>
        <v/>
      </c>
      <c r="L84" s="6">
        <f>IF(A84="","",IF(K84&lt;=N(E84),"要発注",""))</f>
        <v/>
      </c>
      <c r="M84" s="6">
        <f>IF(L84="要発注",MAX(N(F84),ROUNDUP((N(E84)*2-K84)/MAX(N(F84),1),0)*MAX(N(F84),1)),"")</f>
        <v/>
      </c>
      <c r="N84" s="7">
        <f>IF(A84="","",K84*N(G84))</f>
        <v/>
      </c>
      <c r="O84" s="6">
        <f>IF(L84="要発注",COUNTIF($L$2:L84,"要発注"),"")</f>
        <v/>
      </c>
    </row>
    <row r="85">
      <c r="A85" s="3" t="n"/>
      <c r="B85" s="3" t="n"/>
      <c r="C85" s="4" t="n"/>
      <c r="D85" s="4" t="n"/>
      <c r="E85" s="4" t="n"/>
      <c r="F85" s="4" t="n"/>
      <c r="G85" s="5" t="n"/>
      <c r="H85" s="6">
        <f>IF(A85="","",SUMIFS(入出庫!$E$2:$E$1001,入出庫!$B$2:$B$1001,A85,入出庫!$D$2:$D$1001,"入庫"))</f>
        <v/>
      </c>
      <c r="I85" s="6">
        <f>IF(A85="","",SUMIFS(入出庫!$E$2:$E$1001,入出庫!$B$2:$B$1001,A85,入出庫!$D$2:$D$1001,"出庫"))</f>
        <v/>
      </c>
      <c r="J85" s="6">
        <f>IF(A85="","",SUMIFS(入出庫!$E$2:$E$1001,入出庫!$B$2:$B$1001,A85,入出庫!$D$2:$D$1001,"調整"))</f>
        <v/>
      </c>
      <c r="K85" s="6">
        <f>IF(A85="","",N(D85)+H85-I85+J85)</f>
        <v/>
      </c>
      <c r="L85" s="6">
        <f>IF(A85="","",IF(K85&lt;=N(E85),"要発注",""))</f>
        <v/>
      </c>
      <c r="M85" s="6">
        <f>IF(L85="要発注",MAX(N(F85),ROUNDUP((N(E85)*2-K85)/MAX(N(F85),1),0)*MAX(N(F85),1)),"")</f>
        <v/>
      </c>
      <c r="N85" s="7">
        <f>IF(A85="","",K85*N(G85))</f>
        <v/>
      </c>
      <c r="O85" s="6">
        <f>IF(L85="要発注",COUNTIF($L$2:L85,"要発注"),"")</f>
        <v/>
      </c>
    </row>
    <row r="86">
      <c r="A86" s="3" t="n"/>
      <c r="B86" s="3" t="n"/>
      <c r="C86" s="4" t="n"/>
      <c r="D86" s="4" t="n"/>
      <c r="E86" s="4" t="n"/>
      <c r="F86" s="4" t="n"/>
      <c r="G86" s="5" t="n"/>
      <c r="H86" s="6">
        <f>IF(A86="","",SUMIFS(入出庫!$E$2:$E$1001,入出庫!$B$2:$B$1001,A86,入出庫!$D$2:$D$1001,"入庫"))</f>
        <v/>
      </c>
      <c r="I86" s="6">
        <f>IF(A86="","",SUMIFS(入出庫!$E$2:$E$1001,入出庫!$B$2:$B$1001,A86,入出庫!$D$2:$D$1001,"出庫"))</f>
        <v/>
      </c>
      <c r="J86" s="6">
        <f>IF(A86="","",SUMIFS(入出庫!$E$2:$E$1001,入出庫!$B$2:$B$1001,A86,入出庫!$D$2:$D$1001,"調整"))</f>
        <v/>
      </c>
      <c r="K86" s="6">
        <f>IF(A86="","",N(D86)+H86-I86+J86)</f>
        <v/>
      </c>
      <c r="L86" s="6">
        <f>IF(A86="","",IF(K86&lt;=N(E86),"要発注",""))</f>
        <v/>
      </c>
      <c r="M86" s="6">
        <f>IF(L86="要発注",MAX(N(F86),ROUNDUP((N(E86)*2-K86)/MAX(N(F86),1),0)*MAX(N(F86),1)),"")</f>
        <v/>
      </c>
      <c r="N86" s="7">
        <f>IF(A86="","",K86*N(G86))</f>
        <v/>
      </c>
      <c r="O86" s="6">
        <f>IF(L86="要発注",COUNTIF($L$2:L86,"要発注"),"")</f>
        <v/>
      </c>
    </row>
    <row r="87">
      <c r="A87" s="3" t="n"/>
      <c r="B87" s="3" t="n"/>
      <c r="C87" s="4" t="n"/>
      <c r="D87" s="4" t="n"/>
      <c r="E87" s="4" t="n"/>
      <c r="F87" s="4" t="n"/>
      <c r="G87" s="5" t="n"/>
      <c r="H87" s="6">
        <f>IF(A87="","",SUMIFS(入出庫!$E$2:$E$1001,入出庫!$B$2:$B$1001,A87,入出庫!$D$2:$D$1001,"入庫"))</f>
        <v/>
      </c>
      <c r="I87" s="6">
        <f>IF(A87="","",SUMIFS(入出庫!$E$2:$E$1001,入出庫!$B$2:$B$1001,A87,入出庫!$D$2:$D$1001,"出庫"))</f>
        <v/>
      </c>
      <c r="J87" s="6">
        <f>IF(A87="","",SUMIFS(入出庫!$E$2:$E$1001,入出庫!$B$2:$B$1001,A87,入出庫!$D$2:$D$1001,"調整"))</f>
        <v/>
      </c>
      <c r="K87" s="6">
        <f>IF(A87="","",N(D87)+H87-I87+J87)</f>
        <v/>
      </c>
      <c r="L87" s="6">
        <f>IF(A87="","",IF(K87&lt;=N(E87),"要発注",""))</f>
        <v/>
      </c>
      <c r="M87" s="6">
        <f>IF(L87="要発注",MAX(N(F87),ROUNDUP((N(E87)*2-K87)/MAX(N(F87),1),0)*MAX(N(F87),1)),"")</f>
        <v/>
      </c>
      <c r="N87" s="7">
        <f>IF(A87="","",K87*N(G87))</f>
        <v/>
      </c>
      <c r="O87" s="6">
        <f>IF(L87="要発注",COUNTIF($L$2:L87,"要発注"),"")</f>
        <v/>
      </c>
    </row>
    <row r="88">
      <c r="A88" s="3" t="n"/>
      <c r="B88" s="3" t="n"/>
      <c r="C88" s="4" t="n"/>
      <c r="D88" s="4" t="n"/>
      <c r="E88" s="4" t="n"/>
      <c r="F88" s="4" t="n"/>
      <c r="G88" s="5" t="n"/>
      <c r="H88" s="6">
        <f>IF(A88="","",SUMIFS(入出庫!$E$2:$E$1001,入出庫!$B$2:$B$1001,A88,入出庫!$D$2:$D$1001,"入庫"))</f>
        <v/>
      </c>
      <c r="I88" s="6">
        <f>IF(A88="","",SUMIFS(入出庫!$E$2:$E$1001,入出庫!$B$2:$B$1001,A88,入出庫!$D$2:$D$1001,"出庫"))</f>
        <v/>
      </c>
      <c r="J88" s="6">
        <f>IF(A88="","",SUMIFS(入出庫!$E$2:$E$1001,入出庫!$B$2:$B$1001,A88,入出庫!$D$2:$D$1001,"調整"))</f>
        <v/>
      </c>
      <c r="K88" s="6">
        <f>IF(A88="","",N(D88)+H88-I88+J88)</f>
        <v/>
      </c>
      <c r="L88" s="6">
        <f>IF(A88="","",IF(K88&lt;=N(E88),"要発注",""))</f>
        <v/>
      </c>
      <c r="M88" s="6">
        <f>IF(L88="要発注",MAX(N(F88),ROUNDUP((N(E88)*2-K88)/MAX(N(F88),1),0)*MAX(N(F88),1)),"")</f>
        <v/>
      </c>
      <c r="N88" s="7">
        <f>IF(A88="","",K88*N(G88))</f>
        <v/>
      </c>
      <c r="O88" s="6">
        <f>IF(L88="要発注",COUNTIF($L$2:L88,"要発注"),"")</f>
        <v/>
      </c>
    </row>
    <row r="89">
      <c r="A89" s="3" t="n"/>
      <c r="B89" s="3" t="n"/>
      <c r="C89" s="4" t="n"/>
      <c r="D89" s="4" t="n"/>
      <c r="E89" s="4" t="n"/>
      <c r="F89" s="4" t="n"/>
      <c r="G89" s="5" t="n"/>
      <c r="H89" s="6">
        <f>IF(A89="","",SUMIFS(入出庫!$E$2:$E$1001,入出庫!$B$2:$B$1001,A89,入出庫!$D$2:$D$1001,"入庫"))</f>
        <v/>
      </c>
      <c r="I89" s="6">
        <f>IF(A89="","",SUMIFS(入出庫!$E$2:$E$1001,入出庫!$B$2:$B$1001,A89,入出庫!$D$2:$D$1001,"出庫"))</f>
        <v/>
      </c>
      <c r="J89" s="6">
        <f>IF(A89="","",SUMIFS(入出庫!$E$2:$E$1001,入出庫!$B$2:$B$1001,A89,入出庫!$D$2:$D$1001,"調整"))</f>
        <v/>
      </c>
      <c r="K89" s="6">
        <f>IF(A89="","",N(D89)+H89-I89+J89)</f>
        <v/>
      </c>
      <c r="L89" s="6">
        <f>IF(A89="","",IF(K89&lt;=N(E89),"要発注",""))</f>
        <v/>
      </c>
      <c r="M89" s="6">
        <f>IF(L89="要発注",MAX(N(F89),ROUNDUP((N(E89)*2-K89)/MAX(N(F89),1),0)*MAX(N(F89),1)),"")</f>
        <v/>
      </c>
      <c r="N89" s="7">
        <f>IF(A89="","",K89*N(G89))</f>
        <v/>
      </c>
      <c r="O89" s="6">
        <f>IF(L89="要発注",COUNTIF($L$2:L89,"要発注"),"")</f>
        <v/>
      </c>
    </row>
    <row r="90">
      <c r="A90" s="3" t="n"/>
      <c r="B90" s="3" t="n"/>
      <c r="C90" s="4" t="n"/>
      <c r="D90" s="4" t="n"/>
      <c r="E90" s="4" t="n"/>
      <c r="F90" s="4" t="n"/>
      <c r="G90" s="5" t="n"/>
      <c r="H90" s="6">
        <f>IF(A90="","",SUMIFS(入出庫!$E$2:$E$1001,入出庫!$B$2:$B$1001,A90,入出庫!$D$2:$D$1001,"入庫"))</f>
        <v/>
      </c>
      <c r="I90" s="6">
        <f>IF(A90="","",SUMIFS(入出庫!$E$2:$E$1001,入出庫!$B$2:$B$1001,A90,入出庫!$D$2:$D$1001,"出庫"))</f>
        <v/>
      </c>
      <c r="J90" s="6">
        <f>IF(A90="","",SUMIFS(入出庫!$E$2:$E$1001,入出庫!$B$2:$B$1001,A90,入出庫!$D$2:$D$1001,"調整"))</f>
        <v/>
      </c>
      <c r="K90" s="6">
        <f>IF(A90="","",N(D90)+H90-I90+J90)</f>
        <v/>
      </c>
      <c r="L90" s="6">
        <f>IF(A90="","",IF(K90&lt;=N(E90),"要発注",""))</f>
        <v/>
      </c>
      <c r="M90" s="6">
        <f>IF(L90="要発注",MAX(N(F90),ROUNDUP((N(E90)*2-K90)/MAX(N(F90),1),0)*MAX(N(F90),1)),"")</f>
        <v/>
      </c>
      <c r="N90" s="7">
        <f>IF(A90="","",K90*N(G90))</f>
        <v/>
      </c>
      <c r="O90" s="6">
        <f>IF(L90="要発注",COUNTIF($L$2:L90,"要発注"),"")</f>
        <v/>
      </c>
    </row>
    <row r="91">
      <c r="A91" s="3" t="n"/>
      <c r="B91" s="3" t="n"/>
      <c r="C91" s="4" t="n"/>
      <c r="D91" s="4" t="n"/>
      <c r="E91" s="4" t="n"/>
      <c r="F91" s="4" t="n"/>
      <c r="G91" s="5" t="n"/>
      <c r="H91" s="6">
        <f>IF(A91="","",SUMIFS(入出庫!$E$2:$E$1001,入出庫!$B$2:$B$1001,A91,入出庫!$D$2:$D$1001,"入庫"))</f>
        <v/>
      </c>
      <c r="I91" s="6">
        <f>IF(A91="","",SUMIFS(入出庫!$E$2:$E$1001,入出庫!$B$2:$B$1001,A91,入出庫!$D$2:$D$1001,"出庫"))</f>
        <v/>
      </c>
      <c r="J91" s="6">
        <f>IF(A91="","",SUMIFS(入出庫!$E$2:$E$1001,入出庫!$B$2:$B$1001,A91,入出庫!$D$2:$D$1001,"調整"))</f>
        <v/>
      </c>
      <c r="K91" s="6">
        <f>IF(A91="","",N(D91)+H91-I91+J91)</f>
        <v/>
      </c>
      <c r="L91" s="6">
        <f>IF(A91="","",IF(K91&lt;=N(E91),"要発注",""))</f>
        <v/>
      </c>
      <c r="M91" s="6">
        <f>IF(L91="要発注",MAX(N(F91),ROUNDUP((N(E91)*2-K91)/MAX(N(F91),1),0)*MAX(N(F91),1)),"")</f>
        <v/>
      </c>
      <c r="N91" s="7">
        <f>IF(A91="","",K91*N(G91))</f>
        <v/>
      </c>
      <c r="O91" s="6">
        <f>IF(L91="要発注",COUNTIF($L$2:L91,"要発注"),"")</f>
        <v/>
      </c>
    </row>
    <row r="92">
      <c r="A92" s="3" t="n"/>
      <c r="B92" s="3" t="n"/>
      <c r="C92" s="4" t="n"/>
      <c r="D92" s="4" t="n"/>
      <c r="E92" s="4" t="n"/>
      <c r="F92" s="4" t="n"/>
      <c r="G92" s="5" t="n"/>
      <c r="H92" s="6">
        <f>IF(A92="","",SUMIFS(入出庫!$E$2:$E$1001,入出庫!$B$2:$B$1001,A92,入出庫!$D$2:$D$1001,"入庫"))</f>
        <v/>
      </c>
      <c r="I92" s="6">
        <f>IF(A92="","",SUMIFS(入出庫!$E$2:$E$1001,入出庫!$B$2:$B$1001,A92,入出庫!$D$2:$D$1001,"出庫"))</f>
        <v/>
      </c>
      <c r="J92" s="6">
        <f>IF(A92="","",SUMIFS(入出庫!$E$2:$E$1001,入出庫!$B$2:$B$1001,A92,入出庫!$D$2:$D$1001,"調整"))</f>
        <v/>
      </c>
      <c r="K92" s="6">
        <f>IF(A92="","",N(D92)+H92-I92+J92)</f>
        <v/>
      </c>
      <c r="L92" s="6">
        <f>IF(A92="","",IF(K92&lt;=N(E92),"要発注",""))</f>
        <v/>
      </c>
      <c r="M92" s="6">
        <f>IF(L92="要発注",MAX(N(F92),ROUNDUP((N(E92)*2-K92)/MAX(N(F92),1),0)*MAX(N(F92),1)),"")</f>
        <v/>
      </c>
      <c r="N92" s="7">
        <f>IF(A92="","",K92*N(G92))</f>
        <v/>
      </c>
      <c r="O92" s="6">
        <f>IF(L92="要発注",COUNTIF($L$2:L92,"要発注"),"")</f>
        <v/>
      </c>
    </row>
    <row r="93">
      <c r="A93" s="3" t="n"/>
      <c r="B93" s="3" t="n"/>
      <c r="C93" s="4" t="n"/>
      <c r="D93" s="4" t="n"/>
      <c r="E93" s="4" t="n"/>
      <c r="F93" s="4" t="n"/>
      <c r="G93" s="5" t="n"/>
      <c r="H93" s="6">
        <f>IF(A93="","",SUMIFS(入出庫!$E$2:$E$1001,入出庫!$B$2:$B$1001,A93,入出庫!$D$2:$D$1001,"入庫"))</f>
        <v/>
      </c>
      <c r="I93" s="6">
        <f>IF(A93="","",SUMIFS(入出庫!$E$2:$E$1001,入出庫!$B$2:$B$1001,A93,入出庫!$D$2:$D$1001,"出庫"))</f>
        <v/>
      </c>
      <c r="J93" s="6">
        <f>IF(A93="","",SUMIFS(入出庫!$E$2:$E$1001,入出庫!$B$2:$B$1001,A93,入出庫!$D$2:$D$1001,"調整"))</f>
        <v/>
      </c>
      <c r="K93" s="6">
        <f>IF(A93="","",N(D93)+H93-I93+J93)</f>
        <v/>
      </c>
      <c r="L93" s="6">
        <f>IF(A93="","",IF(K93&lt;=N(E93),"要発注",""))</f>
        <v/>
      </c>
      <c r="M93" s="6">
        <f>IF(L93="要発注",MAX(N(F93),ROUNDUP((N(E93)*2-K93)/MAX(N(F93),1),0)*MAX(N(F93),1)),"")</f>
        <v/>
      </c>
      <c r="N93" s="7">
        <f>IF(A93="","",K93*N(G93))</f>
        <v/>
      </c>
      <c r="O93" s="6">
        <f>IF(L93="要発注",COUNTIF($L$2:L93,"要発注"),"")</f>
        <v/>
      </c>
    </row>
    <row r="94">
      <c r="A94" s="3" t="n"/>
      <c r="B94" s="3" t="n"/>
      <c r="C94" s="4" t="n"/>
      <c r="D94" s="4" t="n"/>
      <c r="E94" s="4" t="n"/>
      <c r="F94" s="4" t="n"/>
      <c r="G94" s="5" t="n"/>
      <c r="H94" s="6">
        <f>IF(A94="","",SUMIFS(入出庫!$E$2:$E$1001,入出庫!$B$2:$B$1001,A94,入出庫!$D$2:$D$1001,"入庫"))</f>
        <v/>
      </c>
      <c r="I94" s="6">
        <f>IF(A94="","",SUMIFS(入出庫!$E$2:$E$1001,入出庫!$B$2:$B$1001,A94,入出庫!$D$2:$D$1001,"出庫"))</f>
        <v/>
      </c>
      <c r="J94" s="6">
        <f>IF(A94="","",SUMIFS(入出庫!$E$2:$E$1001,入出庫!$B$2:$B$1001,A94,入出庫!$D$2:$D$1001,"調整"))</f>
        <v/>
      </c>
      <c r="K94" s="6">
        <f>IF(A94="","",N(D94)+H94-I94+J94)</f>
        <v/>
      </c>
      <c r="L94" s="6">
        <f>IF(A94="","",IF(K94&lt;=N(E94),"要発注",""))</f>
        <v/>
      </c>
      <c r="M94" s="6">
        <f>IF(L94="要発注",MAX(N(F94),ROUNDUP((N(E94)*2-K94)/MAX(N(F94),1),0)*MAX(N(F94),1)),"")</f>
        <v/>
      </c>
      <c r="N94" s="7">
        <f>IF(A94="","",K94*N(G94))</f>
        <v/>
      </c>
      <c r="O94" s="6">
        <f>IF(L94="要発注",COUNTIF($L$2:L94,"要発注"),"")</f>
        <v/>
      </c>
    </row>
    <row r="95">
      <c r="A95" s="3" t="n"/>
      <c r="B95" s="3" t="n"/>
      <c r="C95" s="4" t="n"/>
      <c r="D95" s="4" t="n"/>
      <c r="E95" s="4" t="n"/>
      <c r="F95" s="4" t="n"/>
      <c r="G95" s="5" t="n"/>
      <c r="H95" s="6">
        <f>IF(A95="","",SUMIFS(入出庫!$E$2:$E$1001,入出庫!$B$2:$B$1001,A95,入出庫!$D$2:$D$1001,"入庫"))</f>
        <v/>
      </c>
      <c r="I95" s="6">
        <f>IF(A95="","",SUMIFS(入出庫!$E$2:$E$1001,入出庫!$B$2:$B$1001,A95,入出庫!$D$2:$D$1001,"出庫"))</f>
        <v/>
      </c>
      <c r="J95" s="6">
        <f>IF(A95="","",SUMIFS(入出庫!$E$2:$E$1001,入出庫!$B$2:$B$1001,A95,入出庫!$D$2:$D$1001,"調整"))</f>
        <v/>
      </c>
      <c r="K95" s="6">
        <f>IF(A95="","",N(D95)+H95-I95+J95)</f>
        <v/>
      </c>
      <c r="L95" s="6">
        <f>IF(A95="","",IF(K95&lt;=N(E95),"要発注",""))</f>
        <v/>
      </c>
      <c r="M95" s="6">
        <f>IF(L95="要発注",MAX(N(F95),ROUNDUP((N(E95)*2-K95)/MAX(N(F95),1),0)*MAX(N(F95),1)),"")</f>
        <v/>
      </c>
      <c r="N95" s="7">
        <f>IF(A95="","",K95*N(G95))</f>
        <v/>
      </c>
      <c r="O95" s="6">
        <f>IF(L95="要発注",COUNTIF($L$2:L95,"要発注"),"")</f>
        <v/>
      </c>
    </row>
    <row r="96">
      <c r="A96" s="3" t="n"/>
      <c r="B96" s="3" t="n"/>
      <c r="C96" s="4" t="n"/>
      <c r="D96" s="4" t="n"/>
      <c r="E96" s="4" t="n"/>
      <c r="F96" s="4" t="n"/>
      <c r="G96" s="5" t="n"/>
      <c r="H96" s="6">
        <f>IF(A96="","",SUMIFS(入出庫!$E$2:$E$1001,入出庫!$B$2:$B$1001,A96,入出庫!$D$2:$D$1001,"入庫"))</f>
        <v/>
      </c>
      <c r="I96" s="6">
        <f>IF(A96="","",SUMIFS(入出庫!$E$2:$E$1001,入出庫!$B$2:$B$1001,A96,入出庫!$D$2:$D$1001,"出庫"))</f>
        <v/>
      </c>
      <c r="J96" s="6">
        <f>IF(A96="","",SUMIFS(入出庫!$E$2:$E$1001,入出庫!$B$2:$B$1001,A96,入出庫!$D$2:$D$1001,"調整"))</f>
        <v/>
      </c>
      <c r="K96" s="6">
        <f>IF(A96="","",N(D96)+H96-I96+J96)</f>
        <v/>
      </c>
      <c r="L96" s="6">
        <f>IF(A96="","",IF(K96&lt;=N(E96),"要発注",""))</f>
        <v/>
      </c>
      <c r="M96" s="6">
        <f>IF(L96="要発注",MAX(N(F96),ROUNDUP((N(E96)*2-K96)/MAX(N(F96),1),0)*MAX(N(F96),1)),"")</f>
        <v/>
      </c>
      <c r="N96" s="7">
        <f>IF(A96="","",K96*N(G96))</f>
        <v/>
      </c>
      <c r="O96" s="6">
        <f>IF(L96="要発注",COUNTIF($L$2:L96,"要発注"),"")</f>
        <v/>
      </c>
    </row>
    <row r="97">
      <c r="A97" s="3" t="n"/>
      <c r="B97" s="3" t="n"/>
      <c r="C97" s="4" t="n"/>
      <c r="D97" s="4" t="n"/>
      <c r="E97" s="4" t="n"/>
      <c r="F97" s="4" t="n"/>
      <c r="G97" s="5" t="n"/>
      <c r="H97" s="6">
        <f>IF(A97="","",SUMIFS(入出庫!$E$2:$E$1001,入出庫!$B$2:$B$1001,A97,入出庫!$D$2:$D$1001,"入庫"))</f>
        <v/>
      </c>
      <c r="I97" s="6">
        <f>IF(A97="","",SUMIFS(入出庫!$E$2:$E$1001,入出庫!$B$2:$B$1001,A97,入出庫!$D$2:$D$1001,"出庫"))</f>
        <v/>
      </c>
      <c r="J97" s="6">
        <f>IF(A97="","",SUMIFS(入出庫!$E$2:$E$1001,入出庫!$B$2:$B$1001,A97,入出庫!$D$2:$D$1001,"調整"))</f>
        <v/>
      </c>
      <c r="K97" s="6">
        <f>IF(A97="","",N(D97)+H97-I97+J97)</f>
        <v/>
      </c>
      <c r="L97" s="6">
        <f>IF(A97="","",IF(K97&lt;=N(E97),"要発注",""))</f>
        <v/>
      </c>
      <c r="M97" s="6">
        <f>IF(L97="要発注",MAX(N(F97),ROUNDUP((N(E97)*2-K97)/MAX(N(F97),1),0)*MAX(N(F97),1)),"")</f>
        <v/>
      </c>
      <c r="N97" s="7">
        <f>IF(A97="","",K97*N(G97))</f>
        <v/>
      </c>
      <c r="O97" s="6">
        <f>IF(L97="要発注",COUNTIF($L$2:L97,"要発注"),"")</f>
        <v/>
      </c>
    </row>
    <row r="98">
      <c r="A98" s="3" t="n"/>
      <c r="B98" s="3" t="n"/>
      <c r="C98" s="4" t="n"/>
      <c r="D98" s="4" t="n"/>
      <c r="E98" s="4" t="n"/>
      <c r="F98" s="4" t="n"/>
      <c r="G98" s="5" t="n"/>
      <c r="H98" s="6">
        <f>IF(A98="","",SUMIFS(入出庫!$E$2:$E$1001,入出庫!$B$2:$B$1001,A98,入出庫!$D$2:$D$1001,"入庫"))</f>
        <v/>
      </c>
      <c r="I98" s="6">
        <f>IF(A98="","",SUMIFS(入出庫!$E$2:$E$1001,入出庫!$B$2:$B$1001,A98,入出庫!$D$2:$D$1001,"出庫"))</f>
        <v/>
      </c>
      <c r="J98" s="6">
        <f>IF(A98="","",SUMIFS(入出庫!$E$2:$E$1001,入出庫!$B$2:$B$1001,A98,入出庫!$D$2:$D$1001,"調整"))</f>
        <v/>
      </c>
      <c r="K98" s="6">
        <f>IF(A98="","",N(D98)+H98-I98+J98)</f>
        <v/>
      </c>
      <c r="L98" s="6">
        <f>IF(A98="","",IF(K98&lt;=N(E98),"要発注",""))</f>
        <v/>
      </c>
      <c r="M98" s="6">
        <f>IF(L98="要発注",MAX(N(F98),ROUNDUP((N(E98)*2-K98)/MAX(N(F98),1),0)*MAX(N(F98),1)),"")</f>
        <v/>
      </c>
      <c r="N98" s="7">
        <f>IF(A98="","",K98*N(G98))</f>
        <v/>
      </c>
      <c r="O98" s="6">
        <f>IF(L98="要発注",COUNTIF($L$2:L98,"要発注"),"")</f>
        <v/>
      </c>
    </row>
    <row r="99">
      <c r="A99" s="3" t="n"/>
      <c r="B99" s="3" t="n"/>
      <c r="C99" s="4" t="n"/>
      <c r="D99" s="4" t="n"/>
      <c r="E99" s="4" t="n"/>
      <c r="F99" s="4" t="n"/>
      <c r="G99" s="5" t="n"/>
      <c r="H99" s="6">
        <f>IF(A99="","",SUMIFS(入出庫!$E$2:$E$1001,入出庫!$B$2:$B$1001,A99,入出庫!$D$2:$D$1001,"入庫"))</f>
        <v/>
      </c>
      <c r="I99" s="6">
        <f>IF(A99="","",SUMIFS(入出庫!$E$2:$E$1001,入出庫!$B$2:$B$1001,A99,入出庫!$D$2:$D$1001,"出庫"))</f>
        <v/>
      </c>
      <c r="J99" s="6">
        <f>IF(A99="","",SUMIFS(入出庫!$E$2:$E$1001,入出庫!$B$2:$B$1001,A99,入出庫!$D$2:$D$1001,"調整"))</f>
        <v/>
      </c>
      <c r="K99" s="6">
        <f>IF(A99="","",N(D99)+H99-I99+J99)</f>
        <v/>
      </c>
      <c r="L99" s="6">
        <f>IF(A99="","",IF(K99&lt;=N(E99),"要発注",""))</f>
        <v/>
      </c>
      <c r="M99" s="6">
        <f>IF(L99="要発注",MAX(N(F99),ROUNDUP((N(E99)*2-K99)/MAX(N(F99),1),0)*MAX(N(F99),1)),"")</f>
        <v/>
      </c>
      <c r="N99" s="7">
        <f>IF(A99="","",K99*N(G99))</f>
        <v/>
      </c>
      <c r="O99" s="6">
        <f>IF(L99="要発注",COUNTIF($L$2:L99,"要発注"),"")</f>
        <v/>
      </c>
    </row>
    <row r="100">
      <c r="A100" s="3" t="n"/>
      <c r="B100" s="3" t="n"/>
      <c r="C100" s="4" t="n"/>
      <c r="D100" s="4" t="n"/>
      <c r="E100" s="4" t="n"/>
      <c r="F100" s="4" t="n"/>
      <c r="G100" s="5" t="n"/>
      <c r="H100" s="6">
        <f>IF(A100="","",SUMIFS(入出庫!$E$2:$E$1001,入出庫!$B$2:$B$1001,A100,入出庫!$D$2:$D$1001,"入庫"))</f>
        <v/>
      </c>
      <c r="I100" s="6">
        <f>IF(A100="","",SUMIFS(入出庫!$E$2:$E$1001,入出庫!$B$2:$B$1001,A100,入出庫!$D$2:$D$1001,"出庫"))</f>
        <v/>
      </c>
      <c r="J100" s="6">
        <f>IF(A100="","",SUMIFS(入出庫!$E$2:$E$1001,入出庫!$B$2:$B$1001,A100,入出庫!$D$2:$D$1001,"調整"))</f>
        <v/>
      </c>
      <c r="K100" s="6">
        <f>IF(A100="","",N(D100)+H100-I100+J100)</f>
        <v/>
      </c>
      <c r="L100" s="6">
        <f>IF(A100="","",IF(K100&lt;=N(E100),"要発注",""))</f>
        <v/>
      </c>
      <c r="M100" s="6">
        <f>IF(L100="要発注",MAX(N(F100),ROUNDUP((N(E100)*2-K100)/MAX(N(F100),1),0)*MAX(N(F100),1)),"")</f>
        <v/>
      </c>
      <c r="N100" s="7">
        <f>IF(A100="","",K100*N(G100))</f>
        <v/>
      </c>
      <c r="O100" s="6">
        <f>IF(L100="要発注",COUNTIF($L$2:L100,"要発注"),"")</f>
        <v/>
      </c>
    </row>
    <row r="101">
      <c r="A101" s="3" t="n"/>
      <c r="B101" s="3" t="n"/>
      <c r="C101" s="4" t="n"/>
      <c r="D101" s="4" t="n"/>
      <c r="E101" s="4" t="n"/>
      <c r="F101" s="4" t="n"/>
      <c r="G101" s="5" t="n"/>
      <c r="H101" s="6">
        <f>IF(A101="","",SUMIFS(入出庫!$E$2:$E$1001,入出庫!$B$2:$B$1001,A101,入出庫!$D$2:$D$1001,"入庫"))</f>
        <v/>
      </c>
      <c r="I101" s="6">
        <f>IF(A101="","",SUMIFS(入出庫!$E$2:$E$1001,入出庫!$B$2:$B$1001,A101,入出庫!$D$2:$D$1001,"出庫"))</f>
        <v/>
      </c>
      <c r="J101" s="6">
        <f>IF(A101="","",SUMIFS(入出庫!$E$2:$E$1001,入出庫!$B$2:$B$1001,A101,入出庫!$D$2:$D$1001,"調整"))</f>
        <v/>
      </c>
      <c r="K101" s="6">
        <f>IF(A101="","",N(D101)+H101-I101+J101)</f>
        <v/>
      </c>
      <c r="L101" s="6">
        <f>IF(A101="","",IF(K101&lt;=N(E101),"要発注",""))</f>
        <v/>
      </c>
      <c r="M101" s="6">
        <f>IF(L101="要発注",MAX(N(F101),ROUNDUP((N(E101)*2-K101)/MAX(N(F101),1),0)*MAX(N(F101),1)),"")</f>
        <v/>
      </c>
      <c r="N101" s="7">
        <f>IF(A101="","",K101*N(G101))</f>
        <v/>
      </c>
      <c r="O101" s="6">
        <f>IF(L101="要発注",COUNTIF($L$2:L101,"要発注"),"")</f>
        <v/>
      </c>
    </row>
    <row r="102">
      <c r="A102" s="3" t="n"/>
      <c r="B102" s="3" t="n"/>
      <c r="C102" s="4" t="n"/>
      <c r="D102" s="4" t="n"/>
      <c r="E102" s="4" t="n"/>
      <c r="F102" s="4" t="n"/>
      <c r="G102" s="5" t="n"/>
      <c r="H102" s="6">
        <f>IF(A102="","",SUMIFS(入出庫!$E$2:$E$1001,入出庫!$B$2:$B$1001,A102,入出庫!$D$2:$D$1001,"入庫"))</f>
        <v/>
      </c>
      <c r="I102" s="6">
        <f>IF(A102="","",SUMIFS(入出庫!$E$2:$E$1001,入出庫!$B$2:$B$1001,A102,入出庫!$D$2:$D$1001,"出庫"))</f>
        <v/>
      </c>
      <c r="J102" s="6">
        <f>IF(A102="","",SUMIFS(入出庫!$E$2:$E$1001,入出庫!$B$2:$B$1001,A102,入出庫!$D$2:$D$1001,"調整"))</f>
        <v/>
      </c>
      <c r="K102" s="6">
        <f>IF(A102="","",N(D102)+H102-I102+J102)</f>
        <v/>
      </c>
      <c r="L102" s="6">
        <f>IF(A102="","",IF(K102&lt;=N(E102),"要発注",""))</f>
        <v/>
      </c>
      <c r="M102" s="6">
        <f>IF(L102="要発注",MAX(N(F102),ROUNDUP((N(E102)*2-K102)/MAX(N(F102),1),0)*MAX(N(F102),1)),"")</f>
        <v/>
      </c>
      <c r="N102" s="7">
        <f>IF(A102="","",K102*N(G102))</f>
        <v/>
      </c>
      <c r="O102" s="6">
        <f>IF(L102="要発注",COUNTIF($L$2:L102,"要発注"),"")</f>
        <v/>
      </c>
    </row>
    <row r="103">
      <c r="A103" s="3" t="n"/>
      <c r="B103" s="3" t="n"/>
      <c r="C103" s="4" t="n"/>
      <c r="D103" s="4" t="n"/>
      <c r="E103" s="4" t="n"/>
      <c r="F103" s="4" t="n"/>
      <c r="G103" s="5" t="n"/>
      <c r="H103" s="6">
        <f>IF(A103="","",SUMIFS(入出庫!$E$2:$E$1001,入出庫!$B$2:$B$1001,A103,入出庫!$D$2:$D$1001,"入庫"))</f>
        <v/>
      </c>
      <c r="I103" s="6">
        <f>IF(A103="","",SUMIFS(入出庫!$E$2:$E$1001,入出庫!$B$2:$B$1001,A103,入出庫!$D$2:$D$1001,"出庫"))</f>
        <v/>
      </c>
      <c r="J103" s="6">
        <f>IF(A103="","",SUMIFS(入出庫!$E$2:$E$1001,入出庫!$B$2:$B$1001,A103,入出庫!$D$2:$D$1001,"調整"))</f>
        <v/>
      </c>
      <c r="K103" s="6">
        <f>IF(A103="","",N(D103)+H103-I103+J103)</f>
        <v/>
      </c>
      <c r="L103" s="6">
        <f>IF(A103="","",IF(K103&lt;=N(E103),"要発注",""))</f>
        <v/>
      </c>
      <c r="M103" s="6">
        <f>IF(L103="要発注",MAX(N(F103),ROUNDUP((N(E103)*2-K103)/MAX(N(F103),1),0)*MAX(N(F103),1)),"")</f>
        <v/>
      </c>
      <c r="N103" s="7">
        <f>IF(A103="","",K103*N(G103))</f>
        <v/>
      </c>
      <c r="O103" s="6">
        <f>IF(L103="要発注",COUNTIF($L$2:L103,"要発注"),"")</f>
        <v/>
      </c>
    </row>
    <row r="104">
      <c r="A104" s="3" t="n"/>
      <c r="B104" s="3" t="n"/>
      <c r="C104" s="4" t="n"/>
      <c r="D104" s="4" t="n"/>
      <c r="E104" s="4" t="n"/>
      <c r="F104" s="4" t="n"/>
      <c r="G104" s="5" t="n"/>
      <c r="H104" s="6">
        <f>IF(A104="","",SUMIFS(入出庫!$E$2:$E$1001,入出庫!$B$2:$B$1001,A104,入出庫!$D$2:$D$1001,"入庫"))</f>
        <v/>
      </c>
      <c r="I104" s="6">
        <f>IF(A104="","",SUMIFS(入出庫!$E$2:$E$1001,入出庫!$B$2:$B$1001,A104,入出庫!$D$2:$D$1001,"出庫"))</f>
        <v/>
      </c>
      <c r="J104" s="6">
        <f>IF(A104="","",SUMIFS(入出庫!$E$2:$E$1001,入出庫!$B$2:$B$1001,A104,入出庫!$D$2:$D$1001,"調整"))</f>
        <v/>
      </c>
      <c r="K104" s="6">
        <f>IF(A104="","",N(D104)+H104-I104+J104)</f>
        <v/>
      </c>
      <c r="L104" s="6">
        <f>IF(A104="","",IF(K104&lt;=N(E104),"要発注",""))</f>
        <v/>
      </c>
      <c r="M104" s="6">
        <f>IF(L104="要発注",MAX(N(F104),ROUNDUP((N(E104)*2-K104)/MAX(N(F104),1),0)*MAX(N(F104),1)),"")</f>
        <v/>
      </c>
      <c r="N104" s="7">
        <f>IF(A104="","",K104*N(G104))</f>
        <v/>
      </c>
      <c r="O104" s="6">
        <f>IF(L104="要発注",COUNTIF($L$2:L104,"要発注"),"")</f>
        <v/>
      </c>
    </row>
    <row r="105">
      <c r="A105" s="3" t="n"/>
      <c r="B105" s="3" t="n"/>
      <c r="C105" s="4" t="n"/>
      <c r="D105" s="4" t="n"/>
      <c r="E105" s="4" t="n"/>
      <c r="F105" s="4" t="n"/>
      <c r="G105" s="5" t="n"/>
      <c r="H105" s="6">
        <f>IF(A105="","",SUMIFS(入出庫!$E$2:$E$1001,入出庫!$B$2:$B$1001,A105,入出庫!$D$2:$D$1001,"入庫"))</f>
        <v/>
      </c>
      <c r="I105" s="6">
        <f>IF(A105="","",SUMIFS(入出庫!$E$2:$E$1001,入出庫!$B$2:$B$1001,A105,入出庫!$D$2:$D$1001,"出庫"))</f>
        <v/>
      </c>
      <c r="J105" s="6">
        <f>IF(A105="","",SUMIFS(入出庫!$E$2:$E$1001,入出庫!$B$2:$B$1001,A105,入出庫!$D$2:$D$1001,"調整"))</f>
        <v/>
      </c>
      <c r="K105" s="6">
        <f>IF(A105="","",N(D105)+H105-I105+J105)</f>
        <v/>
      </c>
      <c r="L105" s="6">
        <f>IF(A105="","",IF(K105&lt;=N(E105),"要発注",""))</f>
        <v/>
      </c>
      <c r="M105" s="6">
        <f>IF(L105="要発注",MAX(N(F105),ROUNDUP((N(E105)*2-K105)/MAX(N(F105),1),0)*MAX(N(F105),1)),"")</f>
        <v/>
      </c>
      <c r="N105" s="7">
        <f>IF(A105="","",K105*N(G105))</f>
        <v/>
      </c>
      <c r="O105" s="6">
        <f>IF(L105="要発注",COUNTIF($L$2:L105,"要発注"),"")</f>
        <v/>
      </c>
    </row>
    <row r="106">
      <c r="A106" s="3" t="n"/>
      <c r="B106" s="3" t="n"/>
      <c r="C106" s="4" t="n"/>
      <c r="D106" s="4" t="n"/>
      <c r="E106" s="4" t="n"/>
      <c r="F106" s="4" t="n"/>
      <c r="G106" s="5" t="n"/>
      <c r="H106" s="6">
        <f>IF(A106="","",SUMIFS(入出庫!$E$2:$E$1001,入出庫!$B$2:$B$1001,A106,入出庫!$D$2:$D$1001,"入庫"))</f>
        <v/>
      </c>
      <c r="I106" s="6">
        <f>IF(A106="","",SUMIFS(入出庫!$E$2:$E$1001,入出庫!$B$2:$B$1001,A106,入出庫!$D$2:$D$1001,"出庫"))</f>
        <v/>
      </c>
      <c r="J106" s="6">
        <f>IF(A106="","",SUMIFS(入出庫!$E$2:$E$1001,入出庫!$B$2:$B$1001,A106,入出庫!$D$2:$D$1001,"調整"))</f>
        <v/>
      </c>
      <c r="K106" s="6">
        <f>IF(A106="","",N(D106)+H106-I106+J106)</f>
        <v/>
      </c>
      <c r="L106" s="6">
        <f>IF(A106="","",IF(K106&lt;=N(E106),"要発注",""))</f>
        <v/>
      </c>
      <c r="M106" s="6">
        <f>IF(L106="要発注",MAX(N(F106),ROUNDUP((N(E106)*2-K106)/MAX(N(F106),1),0)*MAX(N(F106),1)),"")</f>
        <v/>
      </c>
      <c r="N106" s="7">
        <f>IF(A106="","",K106*N(G106))</f>
        <v/>
      </c>
      <c r="O106" s="6">
        <f>IF(L106="要発注",COUNTIF($L$2:L106,"要発注"),"")</f>
        <v/>
      </c>
    </row>
    <row r="107">
      <c r="A107" s="3" t="n"/>
      <c r="B107" s="3" t="n"/>
      <c r="C107" s="4" t="n"/>
      <c r="D107" s="4" t="n"/>
      <c r="E107" s="4" t="n"/>
      <c r="F107" s="4" t="n"/>
      <c r="G107" s="5" t="n"/>
      <c r="H107" s="6">
        <f>IF(A107="","",SUMIFS(入出庫!$E$2:$E$1001,入出庫!$B$2:$B$1001,A107,入出庫!$D$2:$D$1001,"入庫"))</f>
        <v/>
      </c>
      <c r="I107" s="6">
        <f>IF(A107="","",SUMIFS(入出庫!$E$2:$E$1001,入出庫!$B$2:$B$1001,A107,入出庫!$D$2:$D$1001,"出庫"))</f>
        <v/>
      </c>
      <c r="J107" s="6">
        <f>IF(A107="","",SUMIFS(入出庫!$E$2:$E$1001,入出庫!$B$2:$B$1001,A107,入出庫!$D$2:$D$1001,"調整"))</f>
        <v/>
      </c>
      <c r="K107" s="6">
        <f>IF(A107="","",N(D107)+H107-I107+J107)</f>
        <v/>
      </c>
      <c r="L107" s="6">
        <f>IF(A107="","",IF(K107&lt;=N(E107),"要発注",""))</f>
        <v/>
      </c>
      <c r="M107" s="6">
        <f>IF(L107="要発注",MAX(N(F107),ROUNDUP((N(E107)*2-K107)/MAX(N(F107),1),0)*MAX(N(F107),1)),"")</f>
        <v/>
      </c>
      <c r="N107" s="7">
        <f>IF(A107="","",K107*N(G107))</f>
        <v/>
      </c>
      <c r="O107" s="6">
        <f>IF(L107="要発注",COUNTIF($L$2:L107,"要発注"),"")</f>
        <v/>
      </c>
    </row>
    <row r="108">
      <c r="A108" s="3" t="n"/>
      <c r="B108" s="3" t="n"/>
      <c r="C108" s="4" t="n"/>
      <c r="D108" s="4" t="n"/>
      <c r="E108" s="4" t="n"/>
      <c r="F108" s="4" t="n"/>
      <c r="G108" s="5" t="n"/>
      <c r="H108" s="6">
        <f>IF(A108="","",SUMIFS(入出庫!$E$2:$E$1001,入出庫!$B$2:$B$1001,A108,入出庫!$D$2:$D$1001,"入庫"))</f>
        <v/>
      </c>
      <c r="I108" s="6">
        <f>IF(A108="","",SUMIFS(入出庫!$E$2:$E$1001,入出庫!$B$2:$B$1001,A108,入出庫!$D$2:$D$1001,"出庫"))</f>
        <v/>
      </c>
      <c r="J108" s="6">
        <f>IF(A108="","",SUMIFS(入出庫!$E$2:$E$1001,入出庫!$B$2:$B$1001,A108,入出庫!$D$2:$D$1001,"調整"))</f>
        <v/>
      </c>
      <c r="K108" s="6">
        <f>IF(A108="","",N(D108)+H108-I108+J108)</f>
        <v/>
      </c>
      <c r="L108" s="6">
        <f>IF(A108="","",IF(K108&lt;=N(E108),"要発注",""))</f>
        <v/>
      </c>
      <c r="M108" s="6">
        <f>IF(L108="要発注",MAX(N(F108),ROUNDUP((N(E108)*2-K108)/MAX(N(F108),1),0)*MAX(N(F108),1)),"")</f>
        <v/>
      </c>
      <c r="N108" s="7">
        <f>IF(A108="","",K108*N(G108))</f>
        <v/>
      </c>
      <c r="O108" s="6">
        <f>IF(L108="要発注",COUNTIF($L$2:L108,"要発注"),"")</f>
        <v/>
      </c>
    </row>
    <row r="109">
      <c r="A109" s="3" t="n"/>
      <c r="B109" s="3" t="n"/>
      <c r="C109" s="4" t="n"/>
      <c r="D109" s="4" t="n"/>
      <c r="E109" s="4" t="n"/>
      <c r="F109" s="4" t="n"/>
      <c r="G109" s="5" t="n"/>
      <c r="H109" s="6">
        <f>IF(A109="","",SUMIFS(入出庫!$E$2:$E$1001,入出庫!$B$2:$B$1001,A109,入出庫!$D$2:$D$1001,"入庫"))</f>
        <v/>
      </c>
      <c r="I109" s="6">
        <f>IF(A109="","",SUMIFS(入出庫!$E$2:$E$1001,入出庫!$B$2:$B$1001,A109,入出庫!$D$2:$D$1001,"出庫"))</f>
        <v/>
      </c>
      <c r="J109" s="6">
        <f>IF(A109="","",SUMIFS(入出庫!$E$2:$E$1001,入出庫!$B$2:$B$1001,A109,入出庫!$D$2:$D$1001,"調整"))</f>
        <v/>
      </c>
      <c r="K109" s="6">
        <f>IF(A109="","",N(D109)+H109-I109+J109)</f>
        <v/>
      </c>
      <c r="L109" s="6">
        <f>IF(A109="","",IF(K109&lt;=N(E109),"要発注",""))</f>
        <v/>
      </c>
      <c r="M109" s="6">
        <f>IF(L109="要発注",MAX(N(F109),ROUNDUP((N(E109)*2-K109)/MAX(N(F109),1),0)*MAX(N(F109),1)),"")</f>
        <v/>
      </c>
      <c r="N109" s="7">
        <f>IF(A109="","",K109*N(G109))</f>
        <v/>
      </c>
      <c r="O109" s="6">
        <f>IF(L109="要発注",COUNTIF($L$2:L109,"要発注"),"")</f>
        <v/>
      </c>
    </row>
    <row r="110">
      <c r="A110" s="3" t="n"/>
      <c r="B110" s="3" t="n"/>
      <c r="C110" s="4" t="n"/>
      <c r="D110" s="4" t="n"/>
      <c r="E110" s="4" t="n"/>
      <c r="F110" s="4" t="n"/>
      <c r="G110" s="5" t="n"/>
      <c r="H110" s="6">
        <f>IF(A110="","",SUMIFS(入出庫!$E$2:$E$1001,入出庫!$B$2:$B$1001,A110,入出庫!$D$2:$D$1001,"入庫"))</f>
        <v/>
      </c>
      <c r="I110" s="6">
        <f>IF(A110="","",SUMIFS(入出庫!$E$2:$E$1001,入出庫!$B$2:$B$1001,A110,入出庫!$D$2:$D$1001,"出庫"))</f>
        <v/>
      </c>
      <c r="J110" s="6">
        <f>IF(A110="","",SUMIFS(入出庫!$E$2:$E$1001,入出庫!$B$2:$B$1001,A110,入出庫!$D$2:$D$1001,"調整"))</f>
        <v/>
      </c>
      <c r="K110" s="6">
        <f>IF(A110="","",N(D110)+H110-I110+J110)</f>
        <v/>
      </c>
      <c r="L110" s="6">
        <f>IF(A110="","",IF(K110&lt;=N(E110),"要発注",""))</f>
        <v/>
      </c>
      <c r="M110" s="6">
        <f>IF(L110="要発注",MAX(N(F110),ROUNDUP((N(E110)*2-K110)/MAX(N(F110),1),0)*MAX(N(F110),1)),"")</f>
        <v/>
      </c>
      <c r="N110" s="7">
        <f>IF(A110="","",K110*N(G110))</f>
        <v/>
      </c>
      <c r="O110" s="6">
        <f>IF(L110="要発注",COUNTIF($L$2:L110,"要発注"),"")</f>
        <v/>
      </c>
    </row>
    <row r="111">
      <c r="A111" s="3" t="n"/>
      <c r="B111" s="3" t="n"/>
      <c r="C111" s="4" t="n"/>
      <c r="D111" s="4" t="n"/>
      <c r="E111" s="4" t="n"/>
      <c r="F111" s="4" t="n"/>
      <c r="G111" s="5" t="n"/>
      <c r="H111" s="6">
        <f>IF(A111="","",SUMIFS(入出庫!$E$2:$E$1001,入出庫!$B$2:$B$1001,A111,入出庫!$D$2:$D$1001,"入庫"))</f>
        <v/>
      </c>
      <c r="I111" s="6">
        <f>IF(A111="","",SUMIFS(入出庫!$E$2:$E$1001,入出庫!$B$2:$B$1001,A111,入出庫!$D$2:$D$1001,"出庫"))</f>
        <v/>
      </c>
      <c r="J111" s="6">
        <f>IF(A111="","",SUMIFS(入出庫!$E$2:$E$1001,入出庫!$B$2:$B$1001,A111,入出庫!$D$2:$D$1001,"調整"))</f>
        <v/>
      </c>
      <c r="K111" s="6">
        <f>IF(A111="","",N(D111)+H111-I111+J111)</f>
        <v/>
      </c>
      <c r="L111" s="6">
        <f>IF(A111="","",IF(K111&lt;=N(E111),"要発注",""))</f>
        <v/>
      </c>
      <c r="M111" s="6">
        <f>IF(L111="要発注",MAX(N(F111),ROUNDUP((N(E111)*2-K111)/MAX(N(F111),1),0)*MAX(N(F111),1)),"")</f>
        <v/>
      </c>
      <c r="N111" s="7">
        <f>IF(A111="","",K111*N(G111))</f>
        <v/>
      </c>
      <c r="O111" s="6">
        <f>IF(L111="要発注",COUNTIF($L$2:L111,"要発注"),"")</f>
        <v/>
      </c>
    </row>
    <row r="112">
      <c r="A112" s="3" t="n"/>
      <c r="B112" s="3" t="n"/>
      <c r="C112" s="4" t="n"/>
      <c r="D112" s="4" t="n"/>
      <c r="E112" s="4" t="n"/>
      <c r="F112" s="4" t="n"/>
      <c r="G112" s="5" t="n"/>
      <c r="H112" s="6">
        <f>IF(A112="","",SUMIFS(入出庫!$E$2:$E$1001,入出庫!$B$2:$B$1001,A112,入出庫!$D$2:$D$1001,"入庫"))</f>
        <v/>
      </c>
      <c r="I112" s="6">
        <f>IF(A112="","",SUMIFS(入出庫!$E$2:$E$1001,入出庫!$B$2:$B$1001,A112,入出庫!$D$2:$D$1001,"出庫"))</f>
        <v/>
      </c>
      <c r="J112" s="6">
        <f>IF(A112="","",SUMIFS(入出庫!$E$2:$E$1001,入出庫!$B$2:$B$1001,A112,入出庫!$D$2:$D$1001,"調整"))</f>
        <v/>
      </c>
      <c r="K112" s="6">
        <f>IF(A112="","",N(D112)+H112-I112+J112)</f>
        <v/>
      </c>
      <c r="L112" s="6">
        <f>IF(A112="","",IF(K112&lt;=N(E112),"要発注",""))</f>
        <v/>
      </c>
      <c r="M112" s="6">
        <f>IF(L112="要発注",MAX(N(F112),ROUNDUP((N(E112)*2-K112)/MAX(N(F112),1),0)*MAX(N(F112),1)),"")</f>
        <v/>
      </c>
      <c r="N112" s="7">
        <f>IF(A112="","",K112*N(G112))</f>
        <v/>
      </c>
      <c r="O112" s="6">
        <f>IF(L112="要発注",COUNTIF($L$2:L112,"要発注"),"")</f>
        <v/>
      </c>
    </row>
    <row r="113">
      <c r="A113" s="3" t="n"/>
      <c r="B113" s="3" t="n"/>
      <c r="C113" s="4" t="n"/>
      <c r="D113" s="4" t="n"/>
      <c r="E113" s="4" t="n"/>
      <c r="F113" s="4" t="n"/>
      <c r="G113" s="5" t="n"/>
      <c r="H113" s="6">
        <f>IF(A113="","",SUMIFS(入出庫!$E$2:$E$1001,入出庫!$B$2:$B$1001,A113,入出庫!$D$2:$D$1001,"入庫"))</f>
        <v/>
      </c>
      <c r="I113" s="6">
        <f>IF(A113="","",SUMIFS(入出庫!$E$2:$E$1001,入出庫!$B$2:$B$1001,A113,入出庫!$D$2:$D$1001,"出庫"))</f>
        <v/>
      </c>
      <c r="J113" s="6">
        <f>IF(A113="","",SUMIFS(入出庫!$E$2:$E$1001,入出庫!$B$2:$B$1001,A113,入出庫!$D$2:$D$1001,"調整"))</f>
        <v/>
      </c>
      <c r="K113" s="6">
        <f>IF(A113="","",N(D113)+H113-I113+J113)</f>
        <v/>
      </c>
      <c r="L113" s="6">
        <f>IF(A113="","",IF(K113&lt;=N(E113),"要発注",""))</f>
        <v/>
      </c>
      <c r="M113" s="6">
        <f>IF(L113="要発注",MAX(N(F113),ROUNDUP((N(E113)*2-K113)/MAX(N(F113),1),0)*MAX(N(F113),1)),"")</f>
        <v/>
      </c>
      <c r="N113" s="7">
        <f>IF(A113="","",K113*N(G113))</f>
        <v/>
      </c>
      <c r="O113" s="6">
        <f>IF(L113="要発注",COUNTIF($L$2:L113,"要発注"),"")</f>
        <v/>
      </c>
    </row>
    <row r="114">
      <c r="A114" s="3" t="n"/>
      <c r="B114" s="3" t="n"/>
      <c r="C114" s="4" t="n"/>
      <c r="D114" s="4" t="n"/>
      <c r="E114" s="4" t="n"/>
      <c r="F114" s="4" t="n"/>
      <c r="G114" s="5" t="n"/>
      <c r="H114" s="6">
        <f>IF(A114="","",SUMIFS(入出庫!$E$2:$E$1001,入出庫!$B$2:$B$1001,A114,入出庫!$D$2:$D$1001,"入庫"))</f>
        <v/>
      </c>
      <c r="I114" s="6">
        <f>IF(A114="","",SUMIFS(入出庫!$E$2:$E$1001,入出庫!$B$2:$B$1001,A114,入出庫!$D$2:$D$1001,"出庫"))</f>
        <v/>
      </c>
      <c r="J114" s="6">
        <f>IF(A114="","",SUMIFS(入出庫!$E$2:$E$1001,入出庫!$B$2:$B$1001,A114,入出庫!$D$2:$D$1001,"調整"))</f>
        <v/>
      </c>
      <c r="K114" s="6">
        <f>IF(A114="","",N(D114)+H114-I114+J114)</f>
        <v/>
      </c>
      <c r="L114" s="6">
        <f>IF(A114="","",IF(K114&lt;=N(E114),"要発注",""))</f>
        <v/>
      </c>
      <c r="M114" s="6">
        <f>IF(L114="要発注",MAX(N(F114),ROUNDUP((N(E114)*2-K114)/MAX(N(F114),1),0)*MAX(N(F114),1)),"")</f>
        <v/>
      </c>
      <c r="N114" s="7">
        <f>IF(A114="","",K114*N(G114))</f>
        <v/>
      </c>
      <c r="O114" s="6">
        <f>IF(L114="要発注",COUNTIF($L$2:L114,"要発注"),"")</f>
        <v/>
      </c>
    </row>
    <row r="115">
      <c r="A115" s="3" t="n"/>
      <c r="B115" s="3" t="n"/>
      <c r="C115" s="4" t="n"/>
      <c r="D115" s="4" t="n"/>
      <c r="E115" s="4" t="n"/>
      <c r="F115" s="4" t="n"/>
      <c r="G115" s="5" t="n"/>
      <c r="H115" s="6">
        <f>IF(A115="","",SUMIFS(入出庫!$E$2:$E$1001,入出庫!$B$2:$B$1001,A115,入出庫!$D$2:$D$1001,"入庫"))</f>
        <v/>
      </c>
      <c r="I115" s="6">
        <f>IF(A115="","",SUMIFS(入出庫!$E$2:$E$1001,入出庫!$B$2:$B$1001,A115,入出庫!$D$2:$D$1001,"出庫"))</f>
        <v/>
      </c>
      <c r="J115" s="6">
        <f>IF(A115="","",SUMIFS(入出庫!$E$2:$E$1001,入出庫!$B$2:$B$1001,A115,入出庫!$D$2:$D$1001,"調整"))</f>
        <v/>
      </c>
      <c r="K115" s="6">
        <f>IF(A115="","",N(D115)+H115-I115+J115)</f>
        <v/>
      </c>
      <c r="L115" s="6">
        <f>IF(A115="","",IF(K115&lt;=N(E115),"要発注",""))</f>
        <v/>
      </c>
      <c r="M115" s="6">
        <f>IF(L115="要発注",MAX(N(F115),ROUNDUP((N(E115)*2-K115)/MAX(N(F115),1),0)*MAX(N(F115),1)),"")</f>
        <v/>
      </c>
      <c r="N115" s="7">
        <f>IF(A115="","",K115*N(G115))</f>
        <v/>
      </c>
      <c r="O115" s="6">
        <f>IF(L115="要発注",COUNTIF($L$2:L115,"要発注"),"")</f>
        <v/>
      </c>
    </row>
    <row r="116">
      <c r="A116" s="3" t="n"/>
      <c r="B116" s="3" t="n"/>
      <c r="C116" s="4" t="n"/>
      <c r="D116" s="4" t="n"/>
      <c r="E116" s="4" t="n"/>
      <c r="F116" s="4" t="n"/>
      <c r="G116" s="5" t="n"/>
      <c r="H116" s="6">
        <f>IF(A116="","",SUMIFS(入出庫!$E$2:$E$1001,入出庫!$B$2:$B$1001,A116,入出庫!$D$2:$D$1001,"入庫"))</f>
        <v/>
      </c>
      <c r="I116" s="6">
        <f>IF(A116="","",SUMIFS(入出庫!$E$2:$E$1001,入出庫!$B$2:$B$1001,A116,入出庫!$D$2:$D$1001,"出庫"))</f>
        <v/>
      </c>
      <c r="J116" s="6">
        <f>IF(A116="","",SUMIFS(入出庫!$E$2:$E$1001,入出庫!$B$2:$B$1001,A116,入出庫!$D$2:$D$1001,"調整"))</f>
        <v/>
      </c>
      <c r="K116" s="6">
        <f>IF(A116="","",N(D116)+H116-I116+J116)</f>
        <v/>
      </c>
      <c r="L116" s="6">
        <f>IF(A116="","",IF(K116&lt;=N(E116),"要発注",""))</f>
        <v/>
      </c>
      <c r="M116" s="6">
        <f>IF(L116="要発注",MAX(N(F116),ROUNDUP((N(E116)*2-K116)/MAX(N(F116),1),0)*MAX(N(F116),1)),"")</f>
        <v/>
      </c>
      <c r="N116" s="7">
        <f>IF(A116="","",K116*N(G116))</f>
        <v/>
      </c>
      <c r="O116" s="6">
        <f>IF(L116="要発注",COUNTIF($L$2:L116,"要発注"),"")</f>
        <v/>
      </c>
    </row>
    <row r="117">
      <c r="A117" s="3" t="n"/>
      <c r="B117" s="3" t="n"/>
      <c r="C117" s="4" t="n"/>
      <c r="D117" s="4" t="n"/>
      <c r="E117" s="4" t="n"/>
      <c r="F117" s="4" t="n"/>
      <c r="G117" s="5" t="n"/>
      <c r="H117" s="6">
        <f>IF(A117="","",SUMIFS(入出庫!$E$2:$E$1001,入出庫!$B$2:$B$1001,A117,入出庫!$D$2:$D$1001,"入庫"))</f>
        <v/>
      </c>
      <c r="I117" s="6">
        <f>IF(A117="","",SUMIFS(入出庫!$E$2:$E$1001,入出庫!$B$2:$B$1001,A117,入出庫!$D$2:$D$1001,"出庫"))</f>
        <v/>
      </c>
      <c r="J117" s="6">
        <f>IF(A117="","",SUMIFS(入出庫!$E$2:$E$1001,入出庫!$B$2:$B$1001,A117,入出庫!$D$2:$D$1001,"調整"))</f>
        <v/>
      </c>
      <c r="K117" s="6">
        <f>IF(A117="","",N(D117)+H117-I117+J117)</f>
        <v/>
      </c>
      <c r="L117" s="6">
        <f>IF(A117="","",IF(K117&lt;=N(E117),"要発注",""))</f>
        <v/>
      </c>
      <c r="M117" s="6">
        <f>IF(L117="要発注",MAX(N(F117),ROUNDUP((N(E117)*2-K117)/MAX(N(F117),1),0)*MAX(N(F117),1)),"")</f>
        <v/>
      </c>
      <c r="N117" s="7">
        <f>IF(A117="","",K117*N(G117))</f>
        <v/>
      </c>
      <c r="O117" s="6">
        <f>IF(L117="要発注",COUNTIF($L$2:L117,"要発注"),"")</f>
        <v/>
      </c>
    </row>
    <row r="118">
      <c r="A118" s="3" t="n"/>
      <c r="B118" s="3" t="n"/>
      <c r="C118" s="4" t="n"/>
      <c r="D118" s="4" t="n"/>
      <c r="E118" s="4" t="n"/>
      <c r="F118" s="4" t="n"/>
      <c r="G118" s="5" t="n"/>
      <c r="H118" s="6">
        <f>IF(A118="","",SUMIFS(入出庫!$E$2:$E$1001,入出庫!$B$2:$B$1001,A118,入出庫!$D$2:$D$1001,"入庫"))</f>
        <v/>
      </c>
      <c r="I118" s="6">
        <f>IF(A118="","",SUMIFS(入出庫!$E$2:$E$1001,入出庫!$B$2:$B$1001,A118,入出庫!$D$2:$D$1001,"出庫"))</f>
        <v/>
      </c>
      <c r="J118" s="6">
        <f>IF(A118="","",SUMIFS(入出庫!$E$2:$E$1001,入出庫!$B$2:$B$1001,A118,入出庫!$D$2:$D$1001,"調整"))</f>
        <v/>
      </c>
      <c r="K118" s="6">
        <f>IF(A118="","",N(D118)+H118-I118+J118)</f>
        <v/>
      </c>
      <c r="L118" s="6">
        <f>IF(A118="","",IF(K118&lt;=N(E118),"要発注",""))</f>
        <v/>
      </c>
      <c r="M118" s="6">
        <f>IF(L118="要発注",MAX(N(F118),ROUNDUP((N(E118)*2-K118)/MAX(N(F118),1),0)*MAX(N(F118),1)),"")</f>
        <v/>
      </c>
      <c r="N118" s="7">
        <f>IF(A118="","",K118*N(G118))</f>
        <v/>
      </c>
      <c r="O118" s="6">
        <f>IF(L118="要発注",COUNTIF($L$2:L118,"要発注"),"")</f>
        <v/>
      </c>
    </row>
    <row r="119">
      <c r="A119" s="3" t="n"/>
      <c r="B119" s="3" t="n"/>
      <c r="C119" s="4" t="n"/>
      <c r="D119" s="4" t="n"/>
      <c r="E119" s="4" t="n"/>
      <c r="F119" s="4" t="n"/>
      <c r="G119" s="5" t="n"/>
      <c r="H119" s="6">
        <f>IF(A119="","",SUMIFS(入出庫!$E$2:$E$1001,入出庫!$B$2:$B$1001,A119,入出庫!$D$2:$D$1001,"入庫"))</f>
        <v/>
      </c>
      <c r="I119" s="6">
        <f>IF(A119="","",SUMIFS(入出庫!$E$2:$E$1001,入出庫!$B$2:$B$1001,A119,入出庫!$D$2:$D$1001,"出庫"))</f>
        <v/>
      </c>
      <c r="J119" s="6">
        <f>IF(A119="","",SUMIFS(入出庫!$E$2:$E$1001,入出庫!$B$2:$B$1001,A119,入出庫!$D$2:$D$1001,"調整"))</f>
        <v/>
      </c>
      <c r="K119" s="6">
        <f>IF(A119="","",N(D119)+H119-I119+J119)</f>
        <v/>
      </c>
      <c r="L119" s="6">
        <f>IF(A119="","",IF(K119&lt;=N(E119),"要発注",""))</f>
        <v/>
      </c>
      <c r="M119" s="6">
        <f>IF(L119="要発注",MAX(N(F119),ROUNDUP((N(E119)*2-K119)/MAX(N(F119),1),0)*MAX(N(F119),1)),"")</f>
        <v/>
      </c>
      <c r="N119" s="7">
        <f>IF(A119="","",K119*N(G119))</f>
        <v/>
      </c>
      <c r="O119" s="6">
        <f>IF(L119="要発注",COUNTIF($L$2:L119,"要発注"),"")</f>
        <v/>
      </c>
    </row>
    <row r="120">
      <c r="A120" s="3" t="n"/>
      <c r="B120" s="3" t="n"/>
      <c r="C120" s="4" t="n"/>
      <c r="D120" s="4" t="n"/>
      <c r="E120" s="4" t="n"/>
      <c r="F120" s="4" t="n"/>
      <c r="G120" s="5" t="n"/>
      <c r="H120" s="6">
        <f>IF(A120="","",SUMIFS(入出庫!$E$2:$E$1001,入出庫!$B$2:$B$1001,A120,入出庫!$D$2:$D$1001,"入庫"))</f>
        <v/>
      </c>
      <c r="I120" s="6">
        <f>IF(A120="","",SUMIFS(入出庫!$E$2:$E$1001,入出庫!$B$2:$B$1001,A120,入出庫!$D$2:$D$1001,"出庫"))</f>
        <v/>
      </c>
      <c r="J120" s="6">
        <f>IF(A120="","",SUMIFS(入出庫!$E$2:$E$1001,入出庫!$B$2:$B$1001,A120,入出庫!$D$2:$D$1001,"調整"))</f>
        <v/>
      </c>
      <c r="K120" s="6">
        <f>IF(A120="","",N(D120)+H120-I120+J120)</f>
        <v/>
      </c>
      <c r="L120" s="6">
        <f>IF(A120="","",IF(K120&lt;=N(E120),"要発注",""))</f>
        <v/>
      </c>
      <c r="M120" s="6">
        <f>IF(L120="要発注",MAX(N(F120),ROUNDUP((N(E120)*2-K120)/MAX(N(F120),1),0)*MAX(N(F120),1)),"")</f>
        <v/>
      </c>
      <c r="N120" s="7">
        <f>IF(A120="","",K120*N(G120))</f>
        <v/>
      </c>
      <c r="O120" s="6">
        <f>IF(L120="要発注",COUNTIF($L$2:L120,"要発注"),"")</f>
        <v/>
      </c>
    </row>
    <row r="121">
      <c r="A121" s="3" t="n"/>
      <c r="B121" s="3" t="n"/>
      <c r="C121" s="4" t="n"/>
      <c r="D121" s="4" t="n"/>
      <c r="E121" s="4" t="n"/>
      <c r="F121" s="4" t="n"/>
      <c r="G121" s="5" t="n"/>
      <c r="H121" s="6">
        <f>IF(A121="","",SUMIFS(入出庫!$E$2:$E$1001,入出庫!$B$2:$B$1001,A121,入出庫!$D$2:$D$1001,"入庫"))</f>
        <v/>
      </c>
      <c r="I121" s="6">
        <f>IF(A121="","",SUMIFS(入出庫!$E$2:$E$1001,入出庫!$B$2:$B$1001,A121,入出庫!$D$2:$D$1001,"出庫"))</f>
        <v/>
      </c>
      <c r="J121" s="6">
        <f>IF(A121="","",SUMIFS(入出庫!$E$2:$E$1001,入出庫!$B$2:$B$1001,A121,入出庫!$D$2:$D$1001,"調整"))</f>
        <v/>
      </c>
      <c r="K121" s="6">
        <f>IF(A121="","",N(D121)+H121-I121+J121)</f>
        <v/>
      </c>
      <c r="L121" s="6">
        <f>IF(A121="","",IF(K121&lt;=N(E121),"要発注",""))</f>
        <v/>
      </c>
      <c r="M121" s="6">
        <f>IF(L121="要発注",MAX(N(F121),ROUNDUP((N(E121)*2-K121)/MAX(N(F121),1),0)*MAX(N(F121),1)),"")</f>
        <v/>
      </c>
      <c r="N121" s="7">
        <f>IF(A121="","",K121*N(G121))</f>
        <v/>
      </c>
      <c r="O121" s="6">
        <f>IF(L121="要発注",COUNTIF($L$2:L121,"要発注"),"")</f>
        <v/>
      </c>
    </row>
    <row r="122">
      <c r="A122" s="3" t="n"/>
      <c r="B122" s="3" t="n"/>
      <c r="C122" s="4" t="n"/>
      <c r="D122" s="4" t="n"/>
      <c r="E122" s="4" t="n"/>
      <c r="F122" s="4" t="n"/>
      <c r="G122" s="5" t="n"/>
      <c r="H122" s="6">
        <f>IF(A122="","",SUMIFS(入出庫!$E$2:$E$1001,入出庫!$B$2:$B$1001,A122,入出庫!$D$2:$D$1001,"入庫"))</f>
        <v/>
      </c>
      <c r="I122" s="6">
        <f>IF(A122="","",SUMIFS(入出庫!$E$2:$E$1001,入出庫!$B$2:$B$1001,A122,入出庫!$D$2:$D$1001,"出庫"))</f>
        <v/>
      </c>
      <c r="J122" s="6">
        <f>IF(A122="","",SUMIFS(入出庫!$E$2:$E$1001,入出庫!$B$2:$B$1001,A122,入出庫!$D$2:$D$1001,"調整"))</f>
        <v/>
      </c>
      <c r="K122" s="6">
        <f>IF(A122="","",N(D122)+H122-I122+J122)</f>
        <v/>
      </c>
      <c r="L122" s="6">
        <f>IF(A122="","",IF(K122&lt;=N(E122),"要発注",""))</f>
        <v/>
      </c>
      <c r="M122" s="6">
        <f>IF(L122="要発注",MAX(N(F122),ROUNDUP((N(E122)*2-K122)/MAX(N(F122),1),0)*MAX(N(F122),1)),"")</f>
        <v/>
      </c>
      <c r="N122" s="7">
        <f>IF(A122="","",K122*N(G122))</f>
        <v/>
      </c>
      <c r="O122" s="6">
        <f>IF(L122="要発注",COUNTIF($L$2:L122,"要発注"),"")</f>
        <v/>
      </c>
    </row>
    <row r="123">
      <c r="A123" s="3" t="n"/>
      <c r="B123" s="3" t="n"/>
      <c r="C123" s="4" t="n"/>
      <c r="D123" s="4" t="n"/>
      <c r="E123" s="4" t="n"/>
      <c r="F123" s="4" t="n"/>
      <c r="G123" s="5" t="n"/>
      <c r="H123" s="6">
        <f>IF(A123="","",SUMIFS(入出庫!$E$2:$E$1001,入出庫!$B$2:$B$1001,A123,入出庫!$D$2:$D$1001,"入庫"))</f>
        <v/>
      </c>
      <c r="I123" s="6">
        <f>IF(A123="","",SUMIFS(入出庫!$E$2:$E$1001,入出庫!$B$2:$B$1001,A123,入出庫!$D$2:$D$1001,"出庫"))</f>
        <v/>
      </c>
      <c r="J123" s="6">
        <f>IF(A123="","",SUMIFS(入出庫!$E$2:$E$1001,入出庫!$B$2:$B$1001,A123,入出庫!$D$2:$D$1001,"調整"))</f>
        <v/>
      </c>
      <c r="K123" s="6">
        <f>IF(A123="","",N(D123)+H123-I123+J123)</f>
        <v/>
      </c>
      <c r="L123" s="6">
        <f>IF(A123="","",IF(K123&lt;=N(E123),"要発注",""))</f>
        <v/>
      </c>
      <c r="M123" s="6">
        <f>IF(L123="要発注",MAX(N(F123),ROUNDUP((N(E123)*2-K123)/MAX(N(F123),1),0)*MAX(N(F123),1)),"")</f>
        <v/>
      </c>
      <c r="N123" s="7">
        <f>IF(A123="","",K123*N(G123))</f>
        <v/>
      </c>
      <c r="O123" s="6">
        <f>IF(L123="要発注",COUNTIF($L$2:L123,"要発注"),"")</f>
        <v/>
      </c>
    </row>
    <row r="124">
      <c r="A124" s="3" t="n"/>
      <c r="B124" s="3" t="n"/>
      <c r="C124" s="4" t="n"/>
      <c r="D124" s="4" t="n"/>
      <c r="E124" s="4" t="n"/>
      <c r="F124" s="4" t="n"/>
      <c r="G124" s="5" t="n"/>
      <c r="H124" s="6">
        <f>IF(A124="","",SUMIFS(入出庫!$E$2:$E$1001,入出庫!$B$2:$B$1001,A124,入出庫!$D$2:$D$1001,"入庫"))</f>
        <v/>
      </c>
      <c r="I124" s="6">
        <f>IF(A124="","",SUMIFS(入出庫!$E$2:$E$1001,入出庫!$B$2:$B$1001,A124,入出庫!$D$2:$D$1001,"出庫"))</f>
        <v/>
      </c>
      <c r="J124" s="6">
        <f>IF(A124="","",SUMIFS(入出庫!$E$2:$E$1001,入出庫!$B$2:$B$1001,A124,入出庫!$D$2:$D$1001,"調整"))</f>
        <v/>
      </c>
      <c r="K124" s="6">
        <f>IF(A124="","",N(D124)+H124-I124+J124)</f>
        <v/>
      </c>
      <c r="L124" s="6">
        <f>IF(A124="","",IF(K124&lt;=N(E124),"要発注",""))</f>
        <v/>
      </c>
      <c r="M124" s="6">
        <f>IF(L124="要発注",MAX(N(F124),ROUNDUP((N(E124)*2-K124)/MAX(N(F124),1),0)*MAX(N(F124),1)),"")</f>
        <v/>
      </c>
      <c r="N124" s="7">
        <f>IF(A124="","",K124*N(G124))</f>
        <v/>
      </c>
      <c r="O124" s="6">
        <f>IF(L124="要発注",COUNTIF($L$2:L124,"要発注"),"")</f>
        <v/>
      </c>
    </row>
    <row r="125">
      <c r="A125" s="3" t="n"/>
      <c r="B125" s="3" t="n"/>
      <c r="C125" s="4" t="n"/>
      <c r="D125" s="4" t="n"/>
      <c r="E125" s="4" t="n"/>
      <c r="F125" s="4" t="n"/>
      <c r="G125" s="5" t="n"/>
      <c r="H125" s="6">
        <f>IF(A125="","",SUMIFS(入出庫!$E$2:$E$1001,入出庫!$B$2:$B$1001,A125,入出庫!$D$2:$D$1001,"入庫"))</f>
        <v/>
      </c>
      <c r="I125" s="6">
        <f>IF(A125="","",SUMIFS(入出庫!$E$2:$E$1001,入出庫!$B$2:$B$1001,A125,入出庫!$D$2:$D$1001,"出庫"))</f>
        <v/>
      </c>
      <c r="J125" s="6">
        <f>IF(A125="","",SUMIFS(入出庫!$E$2:$E$1001,入出庫!$B$2:$B$1001,A125,入出庫!$D$2:$D$1001,"調整"))</f>
        <v/>
      </c>
      <c r="K125" s="6">
        <f>IF(A125="","",N(D125)+H125-I125+J125)</f>
        <v/>
      </c>
      <c r="L125" s="6">
        <f>IF(A125="","",IF(K125&lt;=N(E125),"要発注",""))</f>
        <v/>
      </c>
      <c r="M125" s="6">
        <f>IF(L125="要発注",MAX(N(F125),ROUNDUP((N(E125)*2-K125)/MAX(N(F125),1),0)*MAX(N(F125),1)),"")</f>
        <v/>
      </c>
      <c r="N125" s="7">
        <f>IF(A125="","",K125*N(G125))</f>
        <v/>
      </c>
      <c r="O125" s="6">
        <f>IF(L125="要発注",COUNTIF($L$2:L125,"要発注"),"")</f>
        <v/>
      </c>
    </row>
    <row r="126">
      <c r="A126" s="3" t="n"/>
      <c r="B126" s="3" t="n"/>
      <c r="C126" s="4" t="n"/>
      <c r="D126" s="4" t="n"/>
      <c r="E126" s="4" t="n"/>
      <c r="F126" s="4" t="n"/>
      <c r="G126" s="5" t="n"/>
      <c r="H126" s="6">
        <f>IF(A126="","",SUMIFS(入出庫!$E$2:$E$1001,入出庫!$B$2:$B$1001,A126,入出庫!$D$2:$D$1001,"入庫"))</f>
        <v/>
      </c>
      <c r="I126" s="6">
        <f>IF(A126="","",SUMIFS(入出庫!$E$2:$E$1001,入出庫!$B$2:$B$1001,A126,入出庫!$D$2:$D$1001,"出庫"))</f>
        <v/>
      </c>
      <c r="J126" s="6">
        <f>IF(A126="","",SUMIFS(入出庫!$E$2:$E$1001,入出庫!$B$2:$B$1001,A126,入出庫!$D$2:$D$1001,"調整"))</f>
        <v/>
      </c>
      <c r="K126" s="6">
        <f>IF(A126="","",N(D126)+H126-I126+J126)</f>
        <v/>
      </c>
      <c r="L126" s="6">
        <f>IF(A126="","",IF(K126&lt;=N(E126),"要発注",""))</f>
        <v/>
      </c>
      <c r="M126" s="6">
        <f>IF(L126="要発注",MAX(N(F126),ROUNDUP((N(E126)*2-K126)/MAX(N(F126),1),0)*MAX(N(F126),1)),"")</f>
        <v/>
      </c>
      <c r="N126" s="7">
        <f>IF(A126="","",K126*N(G126))</f>
        <v/>
      </c>
      <c r="O126" s="6">
        <f>IF(L126="要発注",COUNTIF($L$2:L126,"要発注"),"")</f>
        <v/>
      </c>
    </row>
    <row r="127">
      <c r="A127" s="3" t="n"/>
      <c r="B127" s="3" t="n"/>
      <c r="C127" s="4" t="n"/>
      <c r="D127" s="4" t="n"/>
      <c r="E127" s="4" t="n"/>
      <c r="F127" s="4" t="n"/>
      <c r="G127" s="5" t="n"/>
      <c r="H127" s="6">
        <f>IF(A127="","",SUMIFS(入出庫!$E$2:$E$1001,入出庫!$B$2:$B$1001,A127,入出庫!$D$2:$D$1001,"入庫"))</f>
        <v/>
      </c>
      <c r="I127" s="6">
        <f>IF(A127="","",SUMIFS(入出庫!$E$2:$E$1001,入出庫!$B$2:$B$1001,A127,入出庫!$D$2:$D$1001,"出庫"))</f>
        <v/>
      </c>
      <c r="J127" s="6">
        <f>IF(A127="","",SUMIFS(入出庫!$E$2:$E$1001,入出庫!$B$2:$B$1001,A127,入出庫!$D$2:$D$1001,"調整"))</f>
        <v/>
      </c>
      <c r="K127" s="6">
        <f>IF(A127="","",N(D127)+H127-I127+J127)</f>
        <v/>
      </c>
      <c r="L127" s="6">
        <f>IF(A127="","",IF(K127&lt;=N(E127),"要発注",""))</f>
        <v/>
      </c>
      <c r="M127" s="6">
        <f>IF(L127="要発注",MAX(N(F127),ROUNDUP((N(E127)*2-K127)/MAX(N(F127),1),0)*MAX(N(F127),1)),"")</f>
        <v/>
      </c>
      <c r="N127" s="7">
        <f>IF(A127="","",K127*N(G127))</f>
        <v/>
      </c>
      <c r="O127" s="6">
        <f>IF(L127="要発注",COUNTIF($L$2:L127,"要発注"),"")</f>
        <v/>
      </c>
    </row>
    <row r="128">
      <c r="A128" s="3" t="n"/>
      <c r="B128" s="3" t="n"/>
      <c r="C128" s="4" t="n"/>
      <c r="D128" s="4" t="n"/>
      <c r="E128" s="4" t="n"/>
      <c r="F128" s="4" t="n"/>
      <c r="G128" s="5" t="n"/>
      <c r="H128" s="6">
        <f>IF(A128="","",SUMIFS(入出庫!$E$2:$E$1001,入出庫!$B$2:$B$1001,A128,入出庫!$D$2:$D$1001,"入庫"))</f>
        <v/>
      </c>
      <c r="I128" s="6">
        <f>IF(A128="","",SUMIFS(入出庫!$E$2:$E$1001,入出庫!$B$2:$B$1001,A128,入出庫!$D$2:$D$1001,"出庫"))</f>
        <v/>
      </c>
      <c r="J128" s="6">
        <f>IF(A128="","",SUMIFS(入出庫!$E$2:$E$1001,入出庫!$B$2:$B$1001,A128,入出庫!$D$2:$D$1001,"調整"))</f>
        <v/>
      </c>
      <c r="K128" s="6">
        <f>IF(A128="","",N(D128)+H128-I128+J128)</f>
        <v/>
      </c>
      <c r="L128" s="6">
        <f>IF(A128="","",IF(K128&lt;=N(E128),"要発注",""))</f>
        <v/>
      </c>
      <c r="M128" s="6">
        <f>IF(L128="要発注",MAX(N(F128),ROUNDUP((N(E128)*2-K128)/MAX(N(F128),1),0)*MAX(N(F128),1)),"")</f>
        <v/>
      </c>
      <c r="N128" s="7">
        <f>IF(A128="","",K128*N(G128))</f>
        <v/>
      </c>
      <c r="O128" s="6">
        <f>IF(L128="要発注",COUNTIF($L$2:L128,"要発注"),"")</f>
        <v/>
      </c>
    </row>
    <row r="129">
      <c r="A129" s="3" t="n"/>
      <c r="B129" s="3" t="n"/>
      <c r="C129" s="4" t="n"/>
      <c r="D129" s="4" t="n"/>
      <c r="E129" s="4" t="n"/>
      <c r="F129" s="4" t="n"/>
      <c r="G129" s="5" t="n"/>
      <c r="H129" s="6">
        <f>IF(A129="","",SUMIFS(入出庫!$E$2:$E$1001,入出庫!$B$2:$B$1001,A129,入出庫!$D$2:$D$1001,"入庫"))</f>
        <v/>
      </c>
      <c r="I129" s="6">
        <f>IF(A129="","",SUMIFS(入出庫!$E$2:$E$1001,入出庫!$B$2:$B$1001,A129,入出庫!$D$2:$D$1001,"出庫"))</f>
        <v/>
      </c>
      <c r="J129" s="6">
        <f>IF(A129="","",SUMIFS(入出庫!$E$2:$E$1001,入出庫!$B$2:$B$1001,A129,入出庫!$D$2:$D$1001,"調整"))</f>
        <v/>
      </c>
      <c r="K129" s="6">
        <f>IF(A129="","",N(D129)+H129-I129+J129)</f>
        <v/>
      </c>
      <c r="L129" s="6">
        <f>IF(A129="","",IF(K129&lt;=N(E129),"要発注",""))</f>
        <v/>
      </c>
      <c r="M129" s="6">
        <f>IF(L129="要発注",MAX(N(F129),ROUNDUP((N(E129)*2-K129)/MAX(N(F129),1),0)*MAX(N(F129),1)),"")</f>
        <v/>
      </c>
      <c r="N129" s="7">
        <f>IF(A129="","",K129*N(G129))</f>
        <v/>
      </c>
      <c r="O129" s="6">
        <f>IF(L129="要発注",COUNTIF($L$2:L129,"要発注"),"")</f>
        <v/>
      </c>
    </row>
    <row r="130">
      <c r="A130" s="3" t="n"/>
      <c r="B130" s="3" t="n"/>
      <c r="C130" s="4" t="n"/>
      <c r="D130" s="4" t="n"/>
      <c r="E130" s="4" t="n"/>
      <c r="F130" s="4" t="n"/>
      <c r="G130" s="5" t="n"/>
      <c r="H130" s="6">
        <f>IF(A130="","",SUMIFS(入出庫!$E$2:$E$1001,入出庫!$B$2:$B$1001,A130,入出庫!$D$2:$D$1001,"入庫"))</f>
        <v/>
      </c>
      <c r="I130" s="6">
        <f>IF(A130="","",SUMIFS(入出庫!$E$2:$E$1001,入出庫!$B$2:$B$1001,A130,入出庫!$D$2:$D$1001,"出庫"))</f>
        <v/>
      </c>
      <c r="J130" s="6">
        <f>IF(A130="","",SUMIFS(入出庫!$E$2:$E$1001,入出庫!$B$2:$B$1001,A130,入出庫!$D$2:$D$1001,"調整"))</f>
        <v/>
      </c>
      <c r="K130" s="6">
        <f>IF(A130="","",N(D130)+H130-I130+J130)</f>
        <v/>
      </c>
      <c r="L130" s="6">
        <f>IF(A130="","",IF(K130&lt;=N(E130),"要発注",""))</f>
        <v/>
      </c>
      <c r="M130" s="6">
        <f>IF(L130="要発注",MAX(N(F130),ROUNDUP((N(E130)*2-K130)/MAX(N(F130),1),0)*MAX(N(F130),1)),"")</f>
        <v/>
      </c>
      <c r="N130" s="7">
        <f>IF(A130="","",K130*N(G130))</f>
        <v/>
      </c>
      <c r="O130" s="6">
        <f>IF(L130="要発注",COUNTIF($L$2:L130,"要発注"),"")</f>
        <v/>
      </c>
    </row>
    <row r="131">
      <c r="A131" s="3" t="n"/>
      <c r="B131" s="3" t="n"/>
      <c r="C131" s="4" t="n"/>
      <c r="D131" s="4" t="n"/>
      <c r="E131" s="4" t="n"/>
      <c r="F131" s="4" t="n"/>
      <c r="G131" s="5" t="n"/>
      <c r="H131" s="6">
        <f>IF(A131="","",SUMIFS(入出庫!$E$2:$E$1001,入出庫!$B$2:$B$1001,A131,入出庫!$D$2:$D$1001,"入庫"))</f>
        <v/>
      </c>
      <c r="I131" s="6">
        <f>IF(A131="","",SUMIFS(入出庫!$E$2:$E$1001,入出庫!$B$2:$B$1001,A131,入出庫!$D$2:$D$1001,"出庫"))</f>
        <v/>
      </c>
      <c r="J131" s="6">
        <f>IF(A131="","",SUMIFS(入出庫!$E$2:$E$1001,入出庫!$B$2:$B$1001,A131,入出庫!$D$2:$D$1001,"調整"))</f>
        <v/>
      </c>
      <c r="K131" s="6">
        <f>IF(A131="","",N(D131)+H131-I131+J131)</f>
        <v/>
      </c>
      <c r="L131" s="6">
        <f>IF(A131="","",IF(K131&lt;=N(E131),"要発注",""))</f>
        <v/>
      </c>
      <c r="M131" s="6">
        <f>IF(L131="要発注",MAX(N(F131),ROUNDUP((N(E131)*2-K131)/MAX(N(F131),1),0)*MAX(N(F131),1)),"")</f>
        <v/>
      </c>
      <c r="N131" s="7">
        <f>IF(A131="","",K131*N(G131))</f>
        <v/>
      </c>
      <c r="O131" s="6">
        <f>IF(L131="要発注",COUNTIF($L$2:L131,"要発注"),"")</f>
        <v/>
      </c>
    </row>
    <row r="132">
      <c r="A132" s="3" t="n"/>
      <c r="B132" s="3" t="n"/>
      <c r="C132" s="4" t="n"/>
      <c r="D132" s="4" t="n"/>
      <c r="E132" s="4" t="n"/>
      <c r="F132" s="4" t="n"/>
      <c r="G132" s="5" t="n"/>
      <c r="H132" s="6">
        <f>IF(A132="","",SUMIFS(入出庫!$E$2:$E$1001,入出庫!$B$2:$B$1001,A132,入出庫!$D$2:$D$1001,"入庫"))</f>
        <v/>
      </c>
      <c r="I132" s="6">
        <f>IF(A132="","",SUMIFS(入出庫!$E$2:$E$1001,入出庫!$B$2:$B$1001,A132,入出庫!$D$2:$D$1001,"出庫"))</f>
        <v/>
      </c>
      <c r="J132" s="6">
        <f>IF(A132="","",SUMIFS(入出庫!$E$2:$E$1001,入出庫!$B$2:$B$1001,A132,入出庫!$D$2:$D$1001,"調整"))</f>
        <v/>
      </c>
      <c r="K132" s="6">
        <f>IF(A132="","",N(D132)+H132-I132+J132)</f>
        <v/>
      </c>
      <c r="L132" s="6">
        <f>IF(A132="","",IF(K132&lt;=N(E132),"要発注",""))</f>
        <v/>
      </c>
      <c r="M132" s="6">
        <f>IF(L132="要発注",MAX(N(F132),ROUNDUP((N(E132)*2-K132)/MAX(N(F132),1),0)*MAX(N(F132),1)),"")</f>
        <v/>
      </c>
      <c r="N132" s="7">
        <f>IF(A132="","",K132*N(G132))</f>
        <v/>
      </c>
      <c r="O132" s="6">
        <f>IF(L132="要発注",COUNTIF($L$2:L132,"要発注"),"")</f>
        <v/>
      </c>
    </row>
    <row r="133">
      <c r="A133" s="3" t="n"/>
      <c r="B133" s="3" t="n"/>
      <c r="C133" s="4" t="n"/>
      <c r="D133" s="4" t="n"/>
      <c r="E133" s="4" t="n"/>
      <c r="F133" s="4" t="n"/>
      <c r="G133" s="5" t="n"/>
      <c r="H133" s="6">
        <f>IF(A133="","",SUMIFS(入出庫!$E$2:$E$1001,入出庫!$B$2:$B$1001,A133,入出庫!$D$2:$D$1001,"入庫"))</f>
        <v/>
      </c>
      <c r="I133" s="6">
        <f>IF(A133="","",SUMIFS(入出庫!$E$2:$E$1001,入出庫!$B$2:$B$1001,A133,入出庫!$D$2:$D$1001,"出庫"))</f>
        <v/>
      </c>
      <c r="J133" s="6">
        <f>IF(A133="","",SUMIFS(入出庫!$E$2:$E$1001,入出庫!$B$2:$B$1001,A133,入出庫!$D$2:$D$1001,"調整"))</f>
        <v/>
      </c>
      <c r="K133" s="6">
        <f>IF(A133="","",N(D133)+H133-I133+J133)</f>
        <v/>
      </c>
      <c r="L133" s="6">
        <f>IF(A133="","",IF(K133&lt;=N(E133),"要発注",""))</f>
        <v/>
      </c>
      <c r="M133" s="6">
        <f>IF(L133="要発注",MAX(N(F133),ROUNDUP((N(E133)*2-K133)/MAX(N(F133),1),0)*MAX(N(F133),1)),"")</f>
        <v/>
      </c>
      <c r="N133" s="7">
        <f>IF(A133="","",K133*N(G133))</f>
        <v/>
      </c>
      <c r="O133" s="6">
        <f>IF(L133="要発注",COUNTIF($L$2:L133,"要発注"),"")</f>
        <v/>
      </c>
    </row>
    <row r="134">
      <c r="A134" s="3" t="n"/>
      <c r="B134" s="3" t="n"/>
      <c r="C134" s="4" t="n"/>
      <c r="D134" s="4" t="n"/>
      <c r="E134" s="4" t="n"/>
      <c r="F134" s="4" t="n"/>
      <c r="G134" s="5" t="n"/>
      <c r="H134" s="6">
        <f>IF(A134="","",SUMIFS(入出庫!$E$2:$E$1001,入出庫!$B$2:$B$1001,A134,入出庫!$D$2:$D$1001,"入庫"))</f>
        <v/>
      </c>
      <c r="I134" s="6">
        <f>IF(A134="","",SUMIFS(入出庫!$E$2:$E$1001,入出庫!$B$2:$B$1001,A134,入出庫!$D$2:$D$1001,"出庫"))</f>
        <v/>
      </c>
      <c r="J134" s="6">
        <f>IF(A134="","",SUMIFS(入出庫!$E$2:$E$1001,入出庫!$B$2:$B$1001,A134,入出庫!$D$2:$D$1001,"調整"))</f>
        <v/>
      </c>
      <c r="K134" s="6">
        <f>IF(A134="","",N(D134)+H134-I134+J134)</f>
        <v/>
      </c>
      <c r="L134" s="6">
        <f>IF(A134="","",IF(K134&lt;=N(E134),"要発注",""))</f>
        <v/>
      </c>
      <c r="M134" s="6">
        <f>IF(L134="要発注",MAX(N(F134),ROUNDUP((N(E134)*2-K134)/MAX(N(F134),1),0)*MAX(N(F134),1)),"")</f>
        <v/>
      </c>
      <c r="N134" s="7">
        <f>IF(A134="","",K134*N(G134))</f>
        <v/>
      </c>
      <c r="O134" s="6">
        <f>IF(L134="要発注",COUNTIF($L$2:L134,"要発注"),"")</f>
        <v/>
      </c>
    </row>
    <row r="135">
      <c r="A135" s="3" t="n"/>
      <c r="B135" s="3" t="n"/>
      <c r="C135" s="4" t="n"/>
      <c r="D135" s="4" t="n"/>
      <c r="E135" s="4" t="n"/>
      <c r="F135" s="4" t="n"/>
      <c r="G135" s="5" t="n"/>
      <c r="H135" s="6">
        <f>IF(A135="","",SUMIFS(入出庫!$E$2:$E$1001,入出庫!$B$2:$B$1001,A135,入出庫!$D$2:$D$1001,"入庫"))</f>
        <v/>
      </c>
      <c r="I135" s="6">
        <f>IF(A135="","",SUMIFS(入出庫!$E$2:$E$1001,入出庫!$B$2:$B$1001,A135,入出庫!$D$2:$D$1001,"出庫"))</f>
        <v/>
      </c>
      <c r="J135" s="6">
        <f>IF(A135="","",SUMIFS(入出庫!$E$2:$E$1001,入出庫!$B$2:$B$1001,A135,入出庫!$D$2:$D$1001,"調整"))</f>
        <v/>
      </c>
      <c r="K135" s="6">
        <f>IF(A135="","",N(D135)+H135-I135+J135)</f>
        <v/>
      </c>
      <c r="L135" s="6">
        <f>IF(A135="","",IF(K135&lt;=N(E135),"要発注",""))</f>
        <v/>
      </c>
      <c r="M135" s="6">
        <f>IF(L135="要発注",MAX(N(F135),ROUNDUP((N(E135)*2-K135)/MAX(N(F135),1),0)*MAX(N(F135),1)),"")</f>
        <v/>
      </c>
      <c r="N135" s="7">
        <f>IF(A135="","",K135*N(G135))</f>
        <v/>
      </c>
      <c r="O135" s="6">
        <f>IF(L135="要発注",COUNTIF($L$2:L135,"要発注"),"")</f>
        <v/>
      </c>
    </row>
    <row r="136">
      <c r="A136" s="3" t="n"/>
      <c r="B136" s="3" t="n"/>
      <c r="C136" s="4" t="n"/>
      <c r="D136" s="4" t="n"/>
      <c r="E136" s="4" t="n"/>
      <c r="F136" s="4" t="n"/>
      <c r="G136" s="5" t="n"/>
      <c r="H136" s="6">
        <f>IF(A136="","",SUMIFS(入出庫!$E$2:$E$1001,入出庫!$B$2:$B$1001,A136,入出庫!$D$2:$D$1001,"入庫"))</f>
        <v/>
      </c>
      <c r="I136" s="6">
        <f>IF(A136="","",SUMIFS(入出庫!$E$2:$E$1001,入出庫!$B$2:$B$1001,A136,入出庫!$D$2:$D$1001,"出庫"))</f>
        <v/>
      </c>
      <c r="J136" s="6">
        <f>IF(A136="","",SUMIFS(入出庫!$E$2:$E$1001,入出庫!$B$2:$B$1001,A136,入出庫!$D$2:$D$1001,"調整"))</f>
        <v/>
      </c>
      <c r="K136" s="6">
        <f>IF(A136="","",N(D136)+H136-I136+J136)</f>
        <v/>
      </c>
      <c r="L136" s="6">
        <f>IF(A136="","",IF(K136&lt;=N(E136),"要発注",""))</f>
        <v/>
      </c>
      <c r="M136" s="6">
        <f>IF(L136="要発注",MAX(N(F136),ROUNDUP((N(E136)*2-K136)/MAX(N(F136),1),0)*MAX(N(F136),1)),"")</f>
        <v/>
      </c>
      <c r="N136" s="7">
        <f>IF(A136="","",K136*N(G136))</f>
        <v/>
      </c>
      <c r="O136" s="6">
        <f>IF(L136="要発注",COUNTIF($L$2:L136,"要発注"),"")</f>
        <v/>
      </c>
    </row>
    <row r="137">
      <c r="A137" s="3" t="n"/>
      <c r="B137" s="3" t="n"/>
      <c r="C137" s="4" t="n"/>
      <c r="D137" s="4" t="n"/>
      <c r="E137" s="4" t="n"/>
      <c r="F137" s="4" t="n"/>
      <c r="G137" s="5" t="n"/>
      <c r="H137" s="6">
        <f>IF(A137="","",SUMIFS(入出庫!$E$2:$E$1001,入出庫!$B$2:$B$1001,A137,入出庫!$D$2:$D$1001,"入庫"))</f>
        <v/>
      </c>
      <c r="I137" s="6">
        <f>IF(A137="","",SUMIFS(入出庫!$E$2:$E$1001,入出庫!$B$2:$B$1001,A137,入出庫!$D$2:$D$1001,"出庫"))</f>
        <v/>
      </c>
      <c r="J137" s="6">
        <f>IF(A137="","",SUMIFS(入出庫!$E$2:$E$1001,入出庫!$B$2:$B$1001,A137,入出庫!$D$2:$D$1001,"調整"))</f>
        <v/>
      </c>
      <c r="K137" s="6">
        <f>IF(A137="","",N(D137)+H137-I137+J137)</f>
        <v/>
      </c>
      <c r="L137" s="6">
        <f>IF(A137="","",IF(K137&lt;=N(E137),"要発注",""))</f>
        <v/>
      </c>
      <c r="M137" s="6">
        <f>IF(L137="要発注",MAX(N(F137),ROUNDUP((N(E137)*2-K137)/MAX(N(F137),1),0)*MAX(N(F137),1)),"")</f>
        <v/>
      </c>
      <c r="N137" s="7">
        <f>IF(A137="","",K137*N(G137))</f>
        <v/>
      </c>
      <c r="O137" s="6">
        <f>IF(L137="要発注",COUNTIF($L$2:L137,"要発注"),"")</f>
        <v/>
      </c>
    </row>
    <row r="138">
      <c r="A138" s="3" t="n"/>
      <c r="B138" s="3" t="n"/>
      <c r="C138" s="4" t="n"/>
      <c r="D138" s="4" t="n"/>
      <c r="E138" s="4" t="n"/>
      <c r="F138" s="4" t="n"/>
      <c r="G138" s="5" t="n"/>
      <c r="H138" s="6">
        <f>IF(A138="","",SUMIFS(入出庫!$E$2:$E$1001,入出庫!$B$2:$B$1001,A138,入出庫!$D$2:$D$1001,"入庫"))</f>
        <v/>
      </c>
      <c r="I138" s="6">
        <f>IF(A138="","",SUMIFS(入出庫!$E$2:$E$1001,入出庫!$B$2:$B$1001,A138,入出庫!$D$2:$D$1001,"出庫"))</f>
        <v/>
      </c>
      <c r="J138" s="6">
        <f>IF(A138="","",SUMIFS(入出庫!$E$2:$E$1001,入出庫!$B$2:$B$1001,A138,入出庫!$D$2:$D$1001,"調整"))</f>
        <v/>
      </c>
      <c r="K138" s="6">
        <f>IF(A138="","",N(D138)+H138-I138+J138)</f>
        <v/>
      </c>
      <c r="L138" s="6">
        <f>IF(A138="","",IF(K138&lt;=N(E138),"要発注",""))</f>
        <v/>
      </c>
      <c r="M138" s="6">
        <f>IF(L138="要発注",MAX(N(F138),ROUNDUP((N(E138)*2-K138)/MAX(N(F138),1),0)*MAX(N(F138),1)),"")</f>
        <v/>
      </c>
      <c r="N138" s="7">
        <f>IF(A138="","",K138*N(G138))</f>
        <v/>
      </c>
      <c r="O138" s="6">
        <f>IF(L138="要発注",COUNTIF($L$2:L138,"要発注"),"")</f>
        <v/>
      </c>
    </row>
    <row r="139">
      <c r="A139" s="3" t="n"/>
      <c r="B139" s="3" t="n"/>
      <c r="C139" s="4" t="n"/>
      <c r="D139" s="4" t="n"/>
      <c r="E139" s="4" t="n"/>
      <c r="F139" s="4" t="n"/>
      <c r="G139" s="5" t="n"/>
      <c r="H139" s="6">
        <f>IF(A139="","",SUMIFS(入出庫!$E$2:$E$1001,入出庫!$B$2:$B$1001,A139,入出庫!$D$2:$D$1001,"入庫"))</f>
        <v/>
      </c>
      <c r="I139" s="6">
        <f>IF(A139="","",SUMIFS(入出庫!$E$2:$E$1001,入出庫!$B$2:$B$1001,A139,入出庫!$D$2:$D$1001,"出庫"))</f>
        <v/>
      </c>
      <c r="J139" s="6">
        <f>IF(A139="","",SUMIFS(入出庫!$E$2:$E$1001,入出庫!$B$2:$B$1001,A139,入出庫!$D$2:$D$1001,"調整"))</f>
        <v/>
      </c>
      <c r="K139" s="6">
        <f>IF(A139="","",N(D139)+H139-I139+J139)</f>
        <v/>
      </c>
      <c r="L139" s="6">
        <f>IF(A139="","",IF(K139&lt;=N(E139),"要発注",""))</f>
        <v/>
      </c>
      <c r="M139" s="6">
        <f>IF(L139="要発注",MAX(N(F139),ROUNDUP((N(E139)*2-K139)/MAX(N(F139),1),0)*MAX(N(F139),1)),"")</f>
        <v/>
      </c>
      <c r="N139" s="7">
        <f>IF(A139="","",K139*N(G139))</f>
        <v/>
      </c>
      <c r="O139" s="6">
        <f>IF(L139="要発注",COUNTIF($L$2:L139,"要発注"),"")</f>
        <v/>
      </c>
    </row>
    <row r="140">
      <c r="A140" s="3" t="n"/>
      <c r="B140" s="3" t="n"/>
      <c r="C140" s="4" t="n"/>
      <c r="D140" s="4" t="n"/>
      <c r="E140" s="4" t="n"/>
      <c r="F140" s="4" t="n"/>
      <c r="G140" s="5" t="n"/>
      <c r="H140" s="6">
        <f>IF(A140="","",SUMIFS(入出庫!$E$2:$E$1001,入出庫!$B$2:$B$1001,A140,入出庫!$D$2:$D$1001,"入庫"))</f>
        <v/>
      </c>
      <c r="I140" s="6">
        <f>IF(A140="","",SUMIFS(入出庫!$E$2:$E$1001,入出庫!$B$2:$B$1001,A140,入出庫!$D$2:$D$1001,"出庫"))</f>
        <v/>
      </c>
      <c r="J140" s="6">
        <f>IF(A140="","",SUMIFS(入出庫!$E$2:$E$1001,入出庫!$B$2:$B$1001,A140,入出庫!$D$2:$D$1001,"調整"))</f>
        <v/>
      </c>
      <c r="K140" s="6">
        <f>IF(A140="","",N(D140)+H140-I140+J140)</f>
        <v/>
      </c>
      <c r="L140" s="6">
        <f>IF(A140="","",IF(K140&lt;=N(E140),"要発注",""))</f>
        <v/>
      </c>
      <c r="M140" s="6">
        <f>IF(L140="要発注",MAX(N(F140),ROUNDUP((N(E140)*2-K140)/MAX(N(F140),1),0)*MAX(N(F140),1)),"")</f>
        <v/>
      </c>
      <c r="N140" s="7">
        <f>IF(A140="","",K140*N(G140))</f>
        <v/>
      </c>
      <c r="O140" s="6">
        <f>IF(L140="要発注",COUNTIF($L$2:L140,"要発注"),"")</f>
        <v/>
      </c>
    </row>
    <row r="141">
      <c r="A141" s="3" t="n"/>
      <c r="B141" s="3" t="n"/>
      <c r="C141" s="4" t="n"/>
      <c r="D141" s="4" t="n"/>
      <c r="E141" s="4" t="n"/>
      <c r="F141" s="4" t="n"/>
      <c r="G141" s="5" t="n"/>
      <c r="H141" s="6">
        <f>IF(A141="","",SUMIFS(入出庫!$E$2:$E$1001,入出庫!$B$2:$B$1001,A141,入出庫!$D$2:$D$1001,"入庫"))</f>
        <v/>
      </c>
      <c r="I141" s="6">
        <f>IF(A141="","",SUMIFS(入出庫!$E$2:$E$1001,入出庫!$B$2:$B$1001,A141,入出庫!$D$2:$D$1001,"出庫"))</f>
        <v/>
      </c>
      <c r="J141" s="6">
        <f>IF(A141="","",SUMIFS(入出庫!$E$2:$E$1001,入出庫!$B$2:$B$1001,A141,入出庫!$D$2:$D$1001,"調整"))</f>
        <v/>
      </c>
      <c r="K141" s="6">
        <f>IF(A141="","",N(D141)+H141-I141+J141)</f>
        <v/>
      </c>
      <c r="L141" s="6">
        <f>IF(A141="","",IF(K141&lt;=N(E141),"要発注",""))</f>
        <v/>
      </c>
      <c r="M141" s="6">
        <f>IF(L141="要発注",MAX(N(F141),ROUNDUP((N(E141)*2-K141)/MAX(N(F141),1),0)*MAX(N(F141),1)),"")</f>
        <v/>
      </c>
      <c r="N141" s="7">
        <f>IF(A141="","",K141*N(G141))</f>
        <v/>
      </c>
      <c r="O141" s="6">
        <f>IF(L141="要発注",COUNTIF($L$2:L141,"要発注"),"")</f>
        <v/>
      </c>
    </row>
    <row r="142">
      <c r="A142" s="3" t="n"/>
      <c r="B142" s="3" t="n"/>
      <c r="C142" s="4" t="n"/>
      <c r="D142" s="4" t="n"/>
      <c r="E142" s="4" t="n"/>
      <c r="F142" s="4" t="n"/>
      <c r="G142" s="5" t="n"/>
      <c r="H142" s="6">
        <f>IF(A142="","",SUMIFS(入出庫!$E$2:$E$1001,入出庫!$B$2:$B$1001,A142,入出庫!$D$2:$D$1001,"入庫"))</f>
        <v/>
      </c>
      <c r="I142" s="6">
        <f>IF(A142="","",SUMIFS(入出庫!$E$2:$E$1001,入出庫!$B$2:$B$1001,A142,入出庫!$D$2:$D$1001,"出庫"))</f>
        <v/>
      </c>
      <c r="J142" s="6">
        <f>IF(A142="","",SUMIFS(入出庫!$E$2:$E$1001,入出庫!$B$2:$B$1001,A142,入出庫!$D$2:$D$1001,"調整"))</f>
        <v/>
      </c>
      <c r="K142" s="6">
        <f>IF(A142="","",N(D142)+H142-I142+J142)</f>
        <v/>
      </c>
      <c r="L142" s="6">
        <f>IF(A142="","",IF(K142&lt;=N(E142),"要発注",""))</f>
        <v/>
      </c>
      <c r="M142" s="6">
        <f>IF(L142="要発注",MAX(N(F142),ROUNDUP((N(E142)*2-K142)/MAX(N(F142),1),0)*MAX(N(F142),1)),"")</f>
        <v/>
      </c>
      <c r="N142" s="7">
        <f>IF(A142="","",K142*N(G142))</f>
        <v/>
      </c>
      <c r="O142" s="6">
        <f>IF(L142="要発注",COUNTIF($L$2:L142,"要発注"),"")</f>
        <v/>
      </c>
    </row>
    <row r="143">
      <c r="A143" s="3" t="n"/>
      <c r="B143" s="3" t="n"/>
      <c r="C143" s="4" t="n"/>
      <c r="D143" s="4" t="n"/>
      <c r="E143" s="4" t="n"/>
      <c r="F143" s="4" t="n"/>
      <c r="G143" s="5" t="n"/>
      <c r="H143" s="6">
        <f>IF(A143="","",SUMIFS(入出庫!$E$2:$E$1001,入出庫!$B$2:$B$1001,A143,入出庫!$D$2:$D$1001,"入庫"))</f>
        <v/>
      </c>
      <c r="I143" s="6">
        <f>IF(A143="","",SUMIFS(入出庫!$E$2:$E$1001,入出庫!$B$2:$B$1001,A143,入出庫!$D$2:$D$1001,"出庫"))</f>
        <v/>
      </c>
      <c r="J143" s="6">
        <f>IF(A143="","",SUMIFS(入出庫!$E$2:$E$1001,入出庫!$B$2:$B$1001,A143,入出庫!$D$2:$D$1001,"調整"))</f>
        <v/>
      </c>
      <c r="K143" s="6">
        <f>IF(A143="","",N(D143)+H143-I143+J143)</f>
        <v/>
      </c>
      <c r="L143" s="6">
        <f>IF(A143="","",IF(K143&lt;=N(E143),"要発注",""))</f>
        <v/>
      </c>
      <c r="M143" s="6">
        <f>IF(L143="要発注",MAX(N(F143),ROUNDUP((N(E143)*2-K143)/MAX(N(F143),1),0)*MAX(N(F143),1)),"")</f>
        <v/>
      </c>
      <c r="N143" s="7">
        <f>IF(A143="","",K143*N(G143))</f>
        <v/>
      </c>
      <c r="O143" s="6">
        <f>IF(L143="要発注",COUNTIF($L$2:L143,"要発注"),"")</f>
        <v/>
      </c>
    </row>
    <row r="144">
      <c r="A144" s="3" t="n"/>
      <c r="B144" s="3" t="n"/>
      <c r="C144" s="4" t="n"/>
      <c r="D144" s="4" t="n"/>
      <c r="E144" s="4" t="n"/>
      <c r="F144" s="4" t="n"/>
      <c r="G144" s="5" t="n"/>
      <c r="H144" s="6">
        <f>IF(A144="","",SUMIFS(入出庫!$E$2:$E$1001,入出庫!$B$2:$B$1001,A144,入出庫!$D$2:$D$1001,"入庫"))</f>
        <v/>
      </c>
      <c r="I144" s="6">
        <f>IF(A144="","",SUMIFS(入出庫!$E$2:$E$1001,入出庫!$B$2:$B$1001,A144,入出庫!$D$2:$D$1001,"出庫"))</f>
        <v/>
      </c>
      <c r="J144" s="6">
        <f>IF(A144="","",SUMIFS(入出庫!$E$2:$E$1001,入出庫!$B$2:$B$1001,A144,入出庫!$D$2:$D$1001,"調整"))</f>
        <v/>
      </c>
      <c r="K144" s="6">
        <f>IF(A144="","",N(D144)+H144-I144+J144)</f>
        <v/>
      </c>
      <c r="L144" s="6">
        <f>IF(A144="","",IF(K144&lt;=N(E144),"要発注",""))</f>
        <v/>
      </c>
      <c r="M144" s="6">
        <f>IF(L144="要発注",MAX(N(F144),ROUNDUP((N(E144)*2-K144)/MAX(N(F144),1),0)*MAX(N(F144),1)),"")</f>
        <v/>
      </c>
      <c r="N144" s="7">
        <f>IF(A144="","",K144*N(G144))</f>
        <v/>
      </c>
      <c r="O144" s="6">
        <f>IF(L144="要発注",COUNTIF($L$2:L144,"要発注"),"")</f>
        <v/>
      </c>
    </row>
    <row r="145">
      <c r="A145" s="3" t="n"/>
      <c r="B145" s="3" t="n"/>
      <c r="C145" s="4" t="n"/>
      <c r="D145" s="4" t="n"/>
      <c r="E145" s="4" t="n"/>
      <c r="F145" s="4" t="n"/>
      <c r="G145" s="5" t="n"/>
      <c r="H145" s="6">
        <f>IF(A145="","",SUMIFS(入出庫!$E$2:$E$1001,入出庫!$B$2:$B$1001,A145,入出庫!$D$2:$D$1001,"入庫"))</f>
        <v/>
      </c>
      <c r="I145" s="6">
        <f>IF(A145="","",SUMIFS(入出庫!$E$2:$E$1001,入出庫!$B$2:$B$1001,A145,入出庫!$D$2:$D$1001,"出庫"))</f>
        <v/>
      </c>
      <c r="J145" s="6">
        <f>IF(A145="","",SUMIFS(入出庫!$E$2:$E$1001,入出庫!$B$2:$B$1001,A145,入出庫!$D$2:$D$1001,"調整"))</f>
        <v/>
      </c>
      <c r="K145" s="6">
        <f>IF(A145="","",N(D145)+H145-I145+J145)</f>
        <v/>
      </c>
      <c r="L145" s="6">
        <f>IF(A145="","",IF(K145&lt;=N(E145),"要発注",""))</f>
        <v/>
      </c>
      <c r="M145" s="6">
        <f>IF(L145="要発注",MAX(N(F145),ROUNDUP((N(E145)*2-K145)/MAX(N(F145),1),0)*MAX(N(F145),1)),"")</f>
        <v/>
      </c>
      <c r="N145" s="7">
        <f>IF(A145="","",K145*N(G145))</f>
        <v/>
      </c>
      <c r="O145" s="6">
        <f>IF(L145="要発注",COUNTIF($L$2:L145,"要発注"),"")</f>
        <v/>
      </c>
    </row>
    <row r="146">
      <c r="A146" s="3" t="n"/>
      <c r="B146" s="3" t="n"/>
      <c r="C146" s="4" t="n"/>
      <c r="D146" s="4" t="n"/>
      <c r="E146" s="4" t="n"/>
      <c r="F146" s="4" t="n"/>
      <c r="G146" s="5" t="n"/>
      <c r="H146" s="6">
        <f>IF(A146="","",SUMIFS(入出庫!$E$2:$E$1001,入出庫!$B$2:$B$1001,A146,入出庫!$D$2:$D$1001,"入庫"))</f>
        <v/>
      </c>
      <c r="I146" s="6">
        <f>IF(A146="","",SUMIFS(入出庫!$E$2:$E$1001,入出庫!$B$2:$B$1001,A146,入出庫!$D$2:$D$1001,"出庫"))</f>
        <v/>
      </c>
      <c r="J146" s="6">
        <f>IF(A146="","",SUMIFS(入出庫!$E$2:$E$1001,入出庫!$B$2:$B$1001,A146,入出庫!$D$2:$D$1001,"調整"))</f>
        <v/>
      </c>
      <c r="K146" s="6">
        <f>IF(A146="","",N(D146)+H146-I146+J146)</f>
        <v/>
      </c>
      <c r="L146" s="6">
        <f>IF(A146="","",IF(K146&lt;=N(E146),"要発注",""))</f>
        <v/>
      </c>
      <c r="M146" s="6">
        <f>IF(L146="要発注",MAX(N(F146),ROUNDUP((N(E146)*2-K146)/MAX(N(F146),1),0)*MAX(N(F146),1)),"")</f>
        <v/>
      </c>
      <c r="N146" s="7">
        <f>IF(A146="","",K146*N(G146))</f>
        <v/>
      </c>
      <c r="O146" s="6">
        <f>IF(L146="要発注",COUNTIF($L$2:L146,"要発注"),"")</f>
        <v/>
      </c>
    </row>
    <row r="147">
      <c r="A147" s="3" t="n"/>
      <c r="B147" s="3" t="n"/>
      <c r="C147" s="4" t="n"/>
      <c r="D147" s="4" t="n"/>
      <c r="E147" s="4" t="n"/>
      <c r="F147" s="4" t="n"/>
      <c r="G147" s="5" t="n"/>
      <c r="H147" s="6">
        <f>IF(A147="","",SUMIFS(入出庫!$E$2:$E$1001,入出庫!$B$2:$B$1001,A147,入出庫!$D$2:$D$1001,"入庫"))</f>
        <v/>
      </c>
      <c r="I147" s="6">
        <f>IF(A147="","",SUMIFS(入出庫!$E$2:$E$1001,入出庫!$B$2:$B$1001,A147,入出庫!$D$2:$D$1001,"出庫"))</f>
        <v/>
      </c>
      <c r="J147" s="6">
        <f>IF(A147="","",SUMIFS(入出庫!$E$2:$E$1001,入出庫!$B$2:$B$1001,A147,入出庫!$D$2:$D$1001,"調整"))</f>
        <v/>
      </c>
      <c r="K147" s="6">
        <f>IF(A147="","",N(D147)+H147-I147+J147)</f>
        <v/>
      </c>
      <c r="L147" s="6">
        <f>IF(A147="","",IF(K147&lt;=N(E147),"要発注",""))</f>
        <v/>
      </c>
      <c r="M147" s="6">
        <f>IF(L147="要発注",MAX(N(F147),ROUNDUP((N(E147)*2-K147)/MAX(N(F147),1),0)*MAX(N(F147),1)),"")</f>
        <v/>
      </c>
      <c r="N147" s="7">
        <f>IF(A147="","",K147*N(G147))</f>
        <v/>
      </c>
      <c r="O147" s="6">
        <f>IF(L147="要発注",COUNTIF($L$2:L147,"要発注"),"")</f>
        <v/>
      </c>
    </row>
    <row r="148">
      <c r="A148" s="3" t="n"/>
      <c r="B148" s="3" t="n"/>
      <c r="C148" s="4" t="n"/>
      <c r="D148" s="4" t="n"/>
      <c r="E148" s="4" t="n"/>
      <c r="F148" s="4" t="n"/>
      <c r="G148" s="5" t="n"/>
      <c r="H148" s="6">
        <f>IF(A148="","",SUMIFS(入出庫!$E$2:$E$1001,入出庫!$B$2:$B$1001,A148,入出庫!$D$2:$D$1001,"入庫"))</f>
        <v/>
      </c>
      <c r="I148" s="6">
        <f>IF(A148="","",SUMIFS(入出庫!$E$2:$E$1001,入出庫!$B$2:$B$1001,A148,入出庫!$D$2:$D$1001,"出庫"))</f>
        <v/>
      </c>
      <c r="J148" s="6">
        <f>IF(A148="","",SUMIFS(入出庫!$E$2:$E$1001,入出庫!$B$2:$B$1001,A148,入出庫!$D$2:$D$1001,"調整"))</f>
        <v/>
      </c>
      <c r="K148" s="6">
        <f>IF(A148="","",N(D148)+H148-I148+J148)</f>
        <v/>
      </c>
      <c r="L148" s="6">
        <f>IF(A148="","",IF(K148&lt;=N(E148),"要発注",""))</f>
        <v/>
      </c>
      <c r="M148" s="6">
        <f>IF(L148="要発注",MAX(N(F148),ROUNDUP((N(E148)*2-K148)/MAX(N(F148),1),0)*MAX(N(F148),1)),"")</f>
        <v/>
      </c>
      <c r="N148" s="7">
        <f>IF(A148="","",K148*N(G148))</f>
        <v/>
      </c>
      <c r="O148" s="6">
        <f>IF(L148="要発注",COUNTIF($L$2:L148,"要発注"),"")</f>
        <v/>
      </c>
    </row>
    <row r="149">
      <c r="A149" s="3" t="n"/>
      <c r="B149" s="3" t="n"/>
      <c r="C149" s="4" t="n"/>
      <c r="D149" s="4" t="n"/>
      <c r="E149" s="4" t="n"/>
      <c r="F149" s="4" t="n"/>
      <c r="G149" s="5" t="n"/>
      <c r="H149" s="6">
        <f>IF(A149="","",SUMIFS(入出庫!$E$2:$E$1001,入出庫!$B$2:$B$1001,A149,入出庫!$D$2:$D$1001,"入庫"))</f>
        <v/>
      </c>
      <c r="I149" s="6">
        <f>IF(A149="","",SUMIFS(入出庫!$E$2:$E$1001,入出庫!$B$2:$B$1001,A149,入出庫!$D$2:$D$1001,"出庫"))</f>
        <v/>
      </c>
      <c r="J149" s="6">
        <f>IF(A149="","",SUMIFS(入出庫!$E$2:$E$1001,入出庫!$B$2:$B$1001,A149,入出庫!$D$2:$D$1001,"調整"))</f>
        <v/>
      </c>
      <c r="K149" s="6">
        <f>IF(A149="","",N(D149)+H149-I149+J149)</f>
        <v/>
      </c>
      <c r="L149" s="6">
        <f>IF(A149="","",IF(K149&lt;=N(E149),"要発注",""))</f>
        <v/>
      </c>
      <c r="M149" s="6">
        <f>IF(L149="要発注",MAX(N(F149),ROUNDUP((N(E149)*2-K149)/MAX(N(F149),1),0)*MAX(N(F149),1)),"")</f>
        <v/>
      </c>
      <c r="N149" s="7">
        <f>IF(A149="","",K149*N(G149))</f>
        <v/>
      </c>
      <c r="O149" s="6">
        <f>IF(L149="要発注",COUNTIF($L$2:L149,"要発注"),"")</f>
        <v/>
      </c>
    </row>
    <row r="150">
      <c r="A150" s="3" t="n"/>
      <c r="B150" s="3" t="n"/>
      <c r="C150" s="4" t="n"/>
      <c r="D150" s="4" t="n"/>
      <c r="E150" s="4" t="n"/>
      <c r="F150" s="4" t="n"/>
      <c r="G150" s="5" t="n"/>
      <c r="H150" s="6">
        <f>IF(A150="","",SUMIFS(入出庫!$E$2:$E$1001,入出庫!$B$2:$B$1001,A150,入出庫!$D$2:$D$1001,"入庫"))</f>
        <v/>
      </c>
      <c r="I150" s="6">
        <f>IF(A150="","",SUMIFS(入出庫!$E$2:$E$1001,入出庫!$B$2:$B$1001,A150,入出庫!$D$2:$D$1001,"出庫"))</f>
        <v/>
      </c>
      <c r="J150" s="6">
        <f>IF(A150="","",SUMIFS(入出庫!$E$2:$E$1001,入出庫!$B$2:$B$1001,A150,入出庫!$D$2:$D$1001,"調整"))</f>
        <v/>
      </c>
      <c r="K150" s="6">
        <f>IF(A150="","",N(D150)+H150-I150+J150)</f>
        <v/>
      </c>
      <c r="L150" s="6">
        <f>IF(A150="","",IF(K150&lt;=N(E150),"要発注",""))</f>
        <v/>
      </c>
      <c r="M150" s="6">
        <f>IF(L150="要発注",MAX(N(F150),ROUNDUP((N(E150)*2-K150)/MAX(N(F150),1),0)*MAX(N(F150),1)),"")</f>
        <v/>
      </c>
      <c r="N150" s="7">
        <f>IF(A150="","",K150*N(G150))</f>
        <v/>
      </c>
      <c r="O150" s="6">
        <f>IF(L150="要発注",COUNTIF($L$2:L150,"要発注"),"")</f>
        <v/>
      </c>
    </row>
    <row r="151">
      <c r="A151" s="3" t="n"/>
      <c r="B151" s="3" t="n"/>
      <c r="C151" s="4" t="n"/>
      <c r="D151" s="4" t="n"/>
      <c r="E151" s="4" t="n"/>
      <c r="F151" s="4" t="n"/>
      <c r="G151" s="5" t="n"/>
      <c r="H151" s="6">
        <f>IF(A151="","",SUMIFS(入出庫!$E$2:$E$1001,入出庫!$B$2:$B$1001,A151,入出庫!$D$2:$D$1001,"入庫"))</f>
        <v/>
      </c>
      <c r="I151" s="6">
        <f>IF(A151="","",SUMIFS(入出庫!$E$2:$E$1001,入出庫!$B$2:$B$1001,A151,入出庫!$D$2:$D$1001,"出庫"))</f>
        <v/>
      </c>
      <c r="J151" s="6">
        <f>IF(A151="","",SUMIFS(入出庫!$E$2:$E$1001,入出庫!$B$2:$B$1001,A151,入出庫!$D$2:$D$1001,"調整"))</f>
        <v/>
      </c>
      <c r="K151" s="6">
        <f>IF(A151="","",N(D151)+H151-I151+J151)</f>
        <v/>
      </c>
      <c r="L151" s="6">
        <f>IF(A151="","",IF(K151&lt;=N(E151),"要発注",""))</f>
        <v/>
      </c>
      <c r="M151" s="6">
        <f>IF(L151="要発注",MAX(N(F151),ROUNDUP((N(E151)*2-K151)/MAX(N(F151),1),0)*MAX(N(F151),1)),"")</f>
        <v/>
      </c>
      <c r="N151" s="7">
        <f>IF(A151="","",K151*N(G151))</f>
        <v/>
      </c>
      <c r="O151" s="6">
        <f>IF(L151="要発注",COUNTIF($L$2:L151,"要発注"),"")</f>
        <v/>
      </c>
    </row>
    <row r="152">
      <c r="A152" s="3" t="n"/>
      <c r="B152" s="3" t="n"/>
      <c r="C152" s="4" t="n"/>
      <c r="D152" s="4" t="n"/>
      <c r="E152" s="4" t="n"/>
      <c r="F152" s="4" t="n"/>
      <c r="G152" s="5" t="n"/>
      <c r="H152" s="6">
        <f>IF(A152="","",SUMIFS(入出庫!$E$2:$E$1001,入出庫!$B$2:$B$1001,A152,入出庫!$D$2:$D$1001,"入庫"))</f>
        <v/>
      </c>
      <c r="I152" s="6">
        <f>IF(A152="","",SUMIFS(入出庫!$E$2:$E$1001,入出庫!$B$2:$B$1001,A152,入出庫!$D$2:$D$1001,"出庫"))</f>
        <v/>
      </c>
      <c r="J152" s="6">
        <f>IF(A152="","",SUMIFS(入出庫!$E$2:$E$1001,入出庫!$B$2:$B$1001,A152,入出庫!$D$2:$D$1001,"調整"))</f>
        <v/>
      </c>
      <c r="K152" s="6">
        <f>IF(A152="","",N(D152)+H152-I152+J152)</f>
        <v/>
      </c>
      <c r="L152" s="6">
        <f>IF(A152="","",IF(K152&lt;=N(E152),"要発注",""))</f>
        <v/>
      </c>
      <c r="M152" s="6">
        <f>IF(L152="要発注",MAX(N(F152),ROUNDUP((N(E152)*2-K152)/MAX(N(F152),1),0)*MAX(N(F152),1)),"")</f>
        <v/>
      </c>
      <c r="N152" s="7">
        <f>IF(A152="","",K152*N(G152))</f>
        <v/>
      </c>
      <c r="O152" s="6">
        <f>IF(L152="要発注",COUNTIF($L$2:L152,"要発注"),"")</f>
        <v/>
      </c>
    </row>
    <row r="153">
      <c r="A153" s="3" t="n"/>
      <c r="B153" s="3" t="n"/>
      <c r="C153" s="4" t="n"/>
      <c r="D153" s="4" t="n"/>
      <c r="E153" s="4" t="n"/>
      <c r="F153" s="4" t="n"/>
      <c r="G153" s="5" t="n"/>
      <c r="H153" s="6">
        <f>IF(A153="","",SUMIFS(入出庫!$E$2:$E$1001,入出庫!$B$2:$B$1001,A153,入出庫!$D$2:$D$1001,"入庫"))</f>
        <v/>
      </c>
      <c r="I153" s="6">
        <f>IF(A153="","",SUMIFS(入出庫!$E$2:$E$1001,入出庫!$B$2:$B$1001,A153,入出庫!$D$2:$D$1001,"出庫"))</f>
        <v/>
      </c>
      <c r="J153" s="6">
        <f>IF(A153="","",SUMIFS(入出庫!$E$2:$E$1001,入出庫!$B$2:$B$1001,A153,入出庫!$D$2:$D$1001,"調整"))</f>
        <v/>
      </c>
      <c r="K153" s="6">
        <f>IF(A153="","",N(D153)+H153-I153+J153)</f>
        <v/>
      </c>
      <c r="L153" s="6">
        <f>IF(A153="","",IF(K153&lt;=N(E153),"要発注",""))</f>
        <v/>
      </c>
      <c r="M153" s="6">
        <f>IF(L153="要発注",MAX(N(F153),ROUNDUP((N(E153)*2-K153)/MAX(N(F153),1),0)*MAX(N(F153),1)),"")</f>
        <v/>
      </c>
      <c r="N153" s="7">
        <f>IF(A153="","",K153*N(G153))</f>
        <v/>
      </c>
      <c r="O153" s="6">
        <f>IF(L153="要発注",COUNTIF($L$2:L153,"要発注"),"")</f>
        <v/>
      </c>
    </row>
    <row r="154">
      <c r="A154" s="3" t="n"/>
      <c r="B154" s="3" t="n"/>
      <c r="C154" s="4" t="n"/>
      <c r="D154" s="4" t="n"/>
      <c r="E154" s="4" t="n"/>
      <c r="F154" s="4" t="n"/>
      <c r="G154" s="5" t="n"/>
      <c r="H154" s="6">
        <f>IF(A154="","",SUMIFS(入出庫!$E$2:$E$1001,入出庫!$B$2:$B$1001,A154,入出庫!$D$2:$D$1001,"入庫"))</f>
        <v/>
      </c>
      <c r="I154" s="6">
        <f>IF(A154="","",SUMIFS(入出庫!$E$2:$E$1001,入出庫!$B$2:$B$1001,A154,入出庫!$D$2:$D$1001,"出庫"))</f>
        <v/>
      </c>
      <c r="J154" s="6">
        <f>IF(A154="","",SUMIFS(入出庫!$E$2:$E$1001,入出庫!$B$2:$B$1001,A154,入出庫!$D$2:$D$1001,"調整"))</f>
        <v/>
      </c>
      <c r="K154" s="6">
        <f>IF(A154="","",N(D154)+H154-I154+J154)</f>
        <v/>
      </c>
      <c r="L154" s="6">
        <f>IF(A154="","",IF(K154&lt;=N(E154),"要発注",""))</f>
        <v/>
      </c>
      <c r="M154" s="6">
        <f>IF(L154="要発注",MAX(N(F154),ROUNDUP((N(E154)*2-K154)/MAX(N(F154),1),0)*MAX(N(F154),1)),"")</f>
        <v/>
      </c>
      <c r="N154" s="7">
        <f>IF(A154="","",K154*N(G154))</f>
        <v/>
      </c>
      <c r="O154" s="6">
        <f>IF(L154="要発注",COUNTIF($L$2:L154,"要発注"),"")</f>
        <v/>
      </c>
    </row>
    <row r="155">
      <c r="A155" s="3" t="n"/>
      <c r="B155" s="3" t="n"/>
      <c r="C155" s="4" t="n"/>
      <c r="D155" s="4" t="n"/>
      <c r="E155" s="4" t="n"/>
      <c r="F155" s="4" t="n"/>
      <c r="G155" s="5" t="n"/>
      <c r="H155" s="6">
        <f>IF(A155="","",SUMIFS(入出庫!$E$2:$E$1001,入出庫!$B$2:$B$1001,A155,入出庫!$D$2:$D$1001,"入庫"))</f>
        <v/>
      </c>
      <c r="I155" s="6">
        <f>IF(A155="","",SUMIFS(入出庫!$E$2:$E$1001,入出庫!$B$2:$B$1001,A155,入出庫!$D$2:$D$1001,"出庫"))</f>
        <v/>
      </c>
      <c r="J155" s="6">
        <f>IF(A155="","",SUMIFS(入出庫!$E$2:$E$1001,入出庫!$B$2:$B$1001,A155,入出庫!$D$2:$D$1001,"調整"))</f>
        <v/>
      </c>
      <c r="K155" s="6">
        <f>IF(A155="","",N(D155)+H155-I155+J155)</f>
        <v/>
      </c>
      <c r="L155" s="6">
        <f>IF(A155="","",IF(K155&lt;=N(E155),"要発注",""))</f>
        <v/>
      </c>
      <c r="M155" s="6">
        <f>IF(L155="要発注",MAX(N(F155),ROUNDUP((N(E155)*2-K155)/MAX(N(F155),1),0)*MAX(N(F155),1)),"")</f>
        <v/>
      </c>
      <c r="N155" s="7">
        <f>IF(A155="","",K155*N(G155))</f>
        <v/>
      </c>
      <c r="O155" s="6">
        <f>IF(L155="要発注",COUNTIF($L$2:L155,"要発注"),"")</f>
        <v/>
      </c>
    </row>
    <row r="156">
      <c r="A156" s="3" t="n"/>
      <c r="B156" s="3" t="n"/>
      <c r="C156" s="4" t="n"/>
      <c r="D156" s="4" t="n"/>
      <c r="E156" s="4" t="n"/>
      <c r="F156" s="4" t="n"/>
      <c r="G156" s="5" t="n"/>
      <c r="H156" s="6">
        <f>IF(A156="","",SUMIFS(入出庫!$E$2:$E$1001,入出庫!$B$2:$B$1001,A156,入出庫!$D$2:$D$1001,"入庫"))</f>
        <v/>
      </c>
      <c r="I156" s="6">
        <f>IF(A156="","",SUMIFS(入出庫!$E$2:$E$1001,入出庫!$B$2:$B$1001,A156,入出庫!$D$2:$D$1001,"出庫"))</f>
        <v/>
      </c>
      <c r="J156" s="6">
        <f>IF(A156="","",SUMIFS(入出庫!$E$2:$E$1001,入出庫!$B$2:$B$1001,A156,入出庫!$D$2:$D$1001,"調整"))</f>
        <v/>
      </c>
      <c r="K156" s="6">
        <f>IF(A156="","",N(D156)+H156-I156+J156)</f>
        <v/>
      </c>
      <c r="L156" s="6">
        <f>IF(A156="","",IF(K156&lt;=N(E156),"要発注",""))</f>
        <v/>
      </c>
      <c r="M156" s="6">
        <f>IF(L156="要発注",MAX(N(F156),ROUNDUP((N(E156)*2-K156)/MAX(N(F156),1),0)*MAX(N(F156),1)),"")</f>
        <v/>
      </c>
      <c r="N156" s="7">
        <f>IF(A156="","",K156*N(G156))</f>
        <v/>
      </c>
      <c r="O156" s="6">
        <f>IF(L156="要発注",COUNTIF($L$2:L156,"要発注"),"")</f>
        <v/>
      </c>
    </row>
    <row r="157">
      <c r="A157" s="3" t="n"/>
      <c r="B157" s="3" t="n"/>
      <c r="C157" s="4" t="n"/>
      <c r="D157" s="4" t="n"/>
      <c r="E157" s="4" t="n"/>
      <c r="F157" s="4" t="n"/>
      <c r="G157" s="5" t="n"/>
      <c r="H157" s="6">
        <f>IF(A157="","",SUMIFS(入出庫!$E$2:$E$1001,入出庫!$B$2:$B$1001,A157,入出庫!$D$2:$D$1001,"入庫"))</f>
        <v/>
      </c>
      <c r="I157" s="6">
        <f>IF(A157="","",SUMIFS(入出庫!$E$2:$E$1001,入出庫!$B$2:$B$1001,A157,入出庫!$D$2:$D$1001,"出庫"))</f>
        <v/>
      </c>
      <c r="J157" s="6">
        <f>IF(A157="","",SUMIFS(入出庫!$E$2:$E$1001,入出庫!$B$2:$B$1001,A157,入出庫!$D$2:$D$1001,"調整"))</f>
        <v/>
      </c>
      <c r="K157" s="6">
        <f>IF(A157="","",N(D157)+H157-I157+J157)</f>
        <v/>
      </c>
      <c r="L157" s="6">
        <f>IF(A157="","",IF(K157&lt;=N(E157),"要発注",""))</f>
        <v/>
      </c>
      <c r="M157" s="6">
        <f>IF(L157="要発注",MAX(N(F157),ROUNDUP((N(E157)*2-K157)/MAX(N(F157),1),0)*MAX(N(F157),1)),"")</f>
        <v/>
      </c>
      <c r="N157" s="7">
        <f>IF(A157="","",K157*N(G157))</f>
        <v/>
      </c>
      <c r="O157" s="6">
        <f>IF(L157="要発注",COUNTIF($L$2:L157,"要発注"),"")</f>
        <v/>
      </c>
    </row>
    <row r="158">
      <c r="A158" s="3" t="n"/>
      <c r="B158" s="3" t="n"/>
      <c r="C158" s="4" t="n"/>
      <c r="D158" s="4" t="n"/>
      <c r="E158" s="4" t="n"/>
      <c r="F158" s="4" t="n"/>
      <c r="G158" s="5" t="n"/>
      <c r="H158" s="6">
        <f>IF(A158="","",SUMIFS(入出庫!$E$2:$E$1001,入出庫!$B$2:$B$1001,A158,入出庫!$D$2:$D$1001,"入庫"))</f>
        <v/>
      </c>
      <c r="I158" s="6">
        <f>IF(A158="","",SUMIFS(入出庫!$E$2:$E$1001,入出庫!$B$2:$B$1001,A158,入出庫!$D$2:$D$1001,"出庫"))</f>
        <v/>
      </c>
      <c r="J158" s="6">
        <f>IF(A158="","",SUMIFS(入出庫!$E$2:$E$1001,入出庫!$B$2:$B$1001,A158,入出庫!$D$2:$D$1001,"調整"))</f>
        <v/>
      </c>
      <c r="K158" s="6">
        <f>IF(A158="","",N(D158)+H158-I158+J158)</f>
        <v/>
      </c>
      <c r="L158" s="6">
        <f>IF(A158="","",IF(K158&lt;=N(E158),"要発注",""))</f>
        <v/>
      </c>
      <c r="M158" s="6">
        <f>IF(L158="要発注",MAX(N(F158),ROUNDUP((N(E158)*2-K158)/MAX(N(F158),1),0)*MAX(N(F158),1)),"")</f>
        <v/>
      </c>
      <c r="N158" s="7">
        <f>IF(A158="","",K158*N(G158))</f>
        <v/>
      </c>
      <c r="O158" s="6">
        <f>IF(L158="要発注",COUNTIF($L$2:L158,"要発注"),"")</f>
        <v/>
      </c>
    </row>
    <row r="159">
      <c r="A159" s="3" t="n"/>
      <c r="B159" s="3" t="n"/>
      <c r="C159" s="4" t="n"/>
      <c r="D159" s="4" t="n"/>
      <c r="E159" s="4" t="n"/>
      <c r="F159" s="4" t="n"/>
      <c r="G159" s="5" t="n"/>
      <c r="H159" s="6">
        <f>IF(A159="","",SUMIFS(入出庫!$E$2:$E$1001,入出庫!$B$2:$B$1001,A159,入出庫!$D$2:$D$1001,"入庫"))</f>
        <v/>
      </c>
      <c r="I159" s="6">
        <f>IF(A159="","",SUMIFS(入出庫!$E$2:$E$1001,入出庫!$B$2:$B$1001,A159,入出庫!$D$2:$D$1001,"出庫"))</f>
        <v/>
      </c>
      <c r="J159" s="6">
        <f>IF(A159="","",SUMIFS(入出庫!$E$2:$E$1001,入出庫!$B$2:$B$1001,A159,入出庫!$D$2:$D$1001,"調整"))</f>
        <v/>
      </c>
      <c r="K159" s="6">
        <f>IF(A159="","",N(D159)+H159-I159+J159)</f>
        <v/>
      </c>
      <c r="L159" s="6">
        <f>IF(A159="","",IF(K159&lt;=N(E159),"要発注",""))</f>
        <v/>
      </c>
      <c r="M159" s="6">
        <f>IF(L159="要発注",MAX(N(F159),ROUNDUP((N(E159)*2-K159)/MAX(N(F159),1),0)*MAX(N(F159),1)),"")</f>
        <v/>
      </c>
      <c r="N159" s="7">
        <f>IF(A159="","",K159*N(G159))</f>
        <v/>
      </c>
      <c r="O159" s="6">
        <f>IF(L159="要発注",COUNTIF($L$2:L159,"要発注"),"")</f>
        <v/>
      </c>
    </row>
    <row r="160">
      <c r="A160" s="3" t="n"/>
      <c r="B160" s="3" t="n"/>
      <c r="C160" s="4" t="n"/>
      <c r="D160" s="4" t="n"/>
      <c r="E160" s="4" t="n"/>
      <c r="F160" s="4" t="n"/>
      <c r="G160" s="5" t="n"/>
      <c r="H160" s="6">
        <f>IF(A160="","",SUMIFS(入出庫!$E$2:$E$1001,入出庫!$B$2:$B$1001,A160,入出庫!$D$2:$D$1001,"入庫"))</f>
        <v/>
      </c>
      <c r="I160" s="6">
        <f>IF(A160="","",SUMIFS(入出庫!$E$2:$E$1001,入出庫!$B$2:$B$1001,A160,入出庫!$D$2:$D$1001,"出庫"))</f>
        <v/>
      </c>
      <c r="J160" s="6">
        <f>IF(A160="","",SUMIFS(入出庫!$E$2:$E$1001,入出庫!$B$2:$B$1001,A160,入出庫!$D$2:$D$1001,"調整"))</f>
        <v/>
      </c>
      <c r="K160" s="6">
        <f>IF(A160="","",N(D160)+H160-I160+J160)</f>
        <v/>
      </c>
      <c r="L160" s="6">
        <f>IF(A160="","",IF(K160&lt;=N(E160),"要発注",""))</f>
        <v/>
      </c>
      <c r="M160" s="6">
        <f>IF(L160="要発注",MAX(N(F160),ROUNDUP((N(E160)*2-K160)/MAX(N(F160),1),0)*MAX(N(F160),1)),"")</f>
        <v/>
      </c>
      <c r="N160" s="7">
        <f>IF(A160="","",K160*N(G160))</f>
        <v/>
      </c>
      <c r="O160" s="6">
        <f>IF(L160="要発注",COUNTIF($L$2:L160,"要発注"),"")</f>
        <v/>
      </c>
    </row>
    <row r="161">
      <c r="A161" s="3" t="n"/>
      <c r="B161" s="3" t="n"/>
      <c r="C161" s="4" t="n"/>
      <c r="D161" s="4" t="n"/>
      <c r="E161" s="4" t="n"/>
      <c r="F161" s="4" t="n"/>
      <c r="G161" s="5" t="n"/>
      <c r="H161" s="6">
        <f>IF(A161="","",SUMIFS(入出庫!$E$2:$E$1001,入出庫!$B$2:$B$1001,A161,入出庫!$D$2:$D$1001,"入庫"))</f>
        <v/>
      </c>
      <c r="I161" s="6">
        <f>IF(A161="","",SUMIFS(入出庫!$E$2:$E$1001,入出庫!$B$2:$B$1001,A161,入出庫!$D$2:$D$1001,"出庫"))</f>
        <v/>
      </c>
      <c r="J161" s="6">
        <f>IF(A161="","",SUMIFS(入出庫!$E$2:$E$1001,入出庫!$B$2:$B$1001,A161,入出庫!$D$2:$D$1001,"調整"))</f>
        <v/>
      </c>
      <c r="K161" s="6">
        <f>IF(A161="","",N(D161)+H161-I161+J161)</f>
        <v/>
      </c>
      <c r="L161" s="6">
        <f>IF(A161="","",IF(K161&lt;=N(E161),"要発注",""))</f>
        <v/>
      </c>
      <c r="M161" s="6">
        <f>IF(L161="要発注",MAX(N(F161),ROUNDUP((N(E161)*2-K161)/MAX(N(F161),1),0)*MAX(N(F161),1)),"")</f>
        <v/>
      </c>
      <c r="N161" s="7">
        <f>IF(A161="","",K161*N(G161))</f>
        <v/>
      </c>
      <c r="O161" s="6">
        <f>IF(L161="要発注",COUNTIF($L$2:L161,"要発注"),"")</f>
        <v/>
      </c>
    </row>
    <row r="162">
      <c r="A162" s="3" t="n"/>
      <c r="B162" s="3" t="n"/>
      <c r="C162" s="4" t="n"/>
      <c r="D162" s="4" t="n"/>
      <c r="E162" s="4" t="n"/>
      <c r="F162" s="4" t="n"/>
      <c r="G162" s="5" t="n"/>
      <c r="H162" s="6">
        <f>IF(A162="","",SUMIFS(入出庫!$E$2:$E$1001,入出庫!$B$2:$B$1001,A162,入出庫!$D$2:$D$1001,"入庫"))</f>
        <v/>
      </c>
      <c r="I162" s="6">
        <f>IF(A162="","",SUMIFS(入出庫!$E$2:$E$1001,入出庫!$B$2:$B$1001,A162,入出庫!$D$2:$D$1001,"出庫"))</f>
        <v/>
      </c>
      <c r="J162" s="6">
        <f>IF(A162="","",SUMIFS(入出庫!$E$2:$E$1001,入出庫!$B$2:$B$1001,A162,入出庫!$D$2:$D$1001,"調整"))</f>
        <v/>
      </c>
      <c r="K162" s="6">
        <f>IF(A162="","",N(D162)+H162-I162+J162)</f>
        <v/>
      </c>
      <c r="L162" s="6">
        <f>IF(A162="","",IF(K162&lt;=N(E162),"要発注",""))</f>
        <v/>
      </c>
      <c r="M162" s="6">
        <f>IF(L162="要発注",MAX(N(F162),ROUNDUP((N(E162)*2-K162)/MAX(N(F162),1),0)*MAX(N(F162),1)),"")</f>
        <v/>
      </c>
      <c r="N162" s="7">
        <f>IF(A162="","",K162*N(G162))</f>
        <v/>
      </c>
      <c r="O162" s="6">
        <f>IF(L162="要発注",COUNTIF($L$2:L162,"要発注"),"")</f>
        <v/>
      </c>
    </row>
    <row r="163">
      <c r="A163" s="3" t="n"/>
      <c r="B163" s="3" t="n"/>
      <c r="C163" s="4" t="n"/>
      <c r="D163" s="4" t="n"/>
      <c r="E163" s="4" t="n"/>
      <c r="F163" s="4" t="n"/>
      <c r="G163" s="5" t="n"/>
      <c r="H163" s="6">
        <f>IF(A163="","",SUMIFS(入出庫!$E$2:$E$1001,入出庫!$B$2:$B$1001,A163,入出庫!$D$2:$D$1001,"入庫"))</f>
        <v/>
      </c>
      <c r="I163" s="6">
        <f>IF(A163="","",SUMIFS(入出庫!$E$2:$E$1001,入出庫!$B$2:$B$1001,A163,入出庫!$D$2:$D$1001,"出庫"))</f>
        <v/>
      </c>
      <c r="J163" s="6">
        <f>IF(A163="","",SUMIFS(入出庫!$E$2:$E$1001,入出庫!$B$2:$B$1001,A163,入出庫!$D$2:$D$1001,"調整"))</f>
        <v/>
      </c>
      <c r="K163" s="6">
        <f>IF(A163="","",N(D163)+H163-I163+J163)</f>
        <v/>
      </c>
      <c r="L163" s="6">
        <f>IF(A163="","",IF(K163&lt;=N(E163),"要発注",""))</f>
        <v/>
      </c>
      <c r="M163" s="6">
        <f>IF(L163="要発注",MAX(N(F163),ROUNDUP((N(E163)*2-K163)/MAX(N(F163),1),0)*MAX(N(F163),1)),"")</f>
        <v/>
      </c>
      <c r="N163" s="7">
        <f>IF(A163="","",K163*N(G163))</f>
        <v/>
      </c>
      <c r="O163" s="6">
        <f>IF(L163="要発注",COUNTIF($L$2:L163,"要発注"),"")</f>
        <v/>
      </c>
    </row>
    <row r="164">
      <c r="A164" s="3" t="n"/>
      <c r="B164" s="3" t="n"/>
      <c r="C164" s="4" t="n"/>
      <c r="D164" s="4" t="n"/>
      <c r="E164" s="4" t="n"/>
      <c r="F164" s="4" t="n"/>
      <c r="G164" s="5" t="n"/>
      <c r="H164" s="6">
        <f>IF(A164="","",SUMIFS(入出庫!$E$2:$E$1001,入出庫!$B$2:$B$1001,A164,入出庫!$D$2:$D$1001,"入庫"))</f>
        <v/>
      </c>
      <c r="I164" s="6">
        <f>IF(A164="","",SUMIFS(入出庫!$E$2:$E$1001,入出庫!$B$2:$B$1001,A164,入出庫!$D$2:$D$1001,"出庫"))</f>
        <v/>
      </c>
      <c r="J164" s="6">
        <f>IF(A164="","",SUMIFS(入出庫!$E$2:$E$1001,入出庫!$B$2:$B$1001,A164,入出庫!$D$2:$D$1001,"調整"))</f>
        <v/>
      </c>
      <c r="K164" s="6">
        <f>IF(A164="","",N(D164)+H164-I164+J164)</f>
        <v/>
      </c>
      <c r="L164" s="6">
        <f>IF(A164="","",IF(K164&lt;=N(E164),"要発注",""))</f>
        <v/>
      </c>
      <c r="M164" s="6">
        <f>IF(L164="要発注",MAX(N(F164),ROUNDUP((N(E164)*2-K164)/MAX(N(F164),1),0)*MAX(N(F164),1)),"")</f>
        <v/>
      </c>
      <c r="N164" s="7">
        <f>IF(A164="","",K164*N(G164))</f>
        <v/>
      </c>
      <c r="O164" s="6">
        <f>IF(L164="要発注",COUNTIF($L$2:L164,"要発注"),"")</f>
        <v/>
      </c>
    </row>
    <row r="165">
      <c r="A165" s="3" t="n"/>
      <c r="B165" s="3" t="n"/>
      <c r="C165" s="4" t="n"/>
      <c r="D165" s="4" t="n"/>
      <c r="E165" s="4" t="n"/>
      <c r="F165" s="4" t="n"/>
      <c r="G165" s="5" t="n"/>
      <c r="H165" s="6">
        <f>IF(A165="","",SUMIFS(入出庫!$E$2:$E$1001,入出庫!$B$2:$B$1001,A165,入出庫!$D$2:$D$1001,"入庫"))</f>
        <v/>
      </c>
      <c r="I165" s="6">
        <f>IF(A165="","",SUMIFS(入出庫!$E$2:$E$1001,入出庫!$B$2:$B$1001,A165,入出庫!$D$2:$D$1001,"出庫"))</f>
        <v/>
      </c>
      <c r="J165" s="6">
        <f>IF(A165="","",SUMIFS(入出庫!$E$2:$E$1001,入出庫!$B$2:$B$1001,A165,入出庫!$D$2:$D$1001,"調整"))</f>
        <v/>
      </c>
      <c r="K165" s="6">
        <f>IF(A165="","",N(D165)+H165-I165+J165)</f>
        <v/>
      </c>
      <c r="L165" s="6">
        <f>IF(A165="","",IF(K165&lt;=N(E165),"要発注",""))</f>
        <v/>
      </c>
      <c r="M165" s="6">
        <f>IF(L165="要発注",MAX(N(F165),ROUNDUP((N(E165)*2-K165)/MAX(N(F165),1),0)*MAX(N(F165),1)),"")</f>
        <v/>
      </c>
      <c r="N165" s="7">
        <f>IF(A165="","",K165*N(G165))</f>
        <v/>
      </c>
      <c r="O165" s="6">
        <f>IF(L165="要発注",COUNTIF($L$2:L165,"要発注"),"")</f>
        <v/>
      </c>
    </row>
    <row r="166">
      <c r="A166" s="3" t="n"/>
      <c r="B166" s="3" t="n"/>
      <c r="C166" s="4" t="n"/>
      <c r="D166" s="4" t="n"/>
      <c r="E166" s="4" t="n"/>
      <c r="F166" s="4" t="n"/>
      <c r="G166" s="5" t="n"/>
      <c r="H166" s="6">
        <f>IF(A166="","",SUMIFS(入出庫!$E$2:$E$1001,入出庫!$B$2:$B$1001,A166,入出庫!$D$2:$D$1001,"入庫"))</f>
        <v/>
      </c>
      <c r="I166" s="6">
        <f>IF(A166="","",SUMIFS(入出庫!$E$2:$E$1001,入出庫!$B$2:$B$1001,A166,入出庫!$D$2:$D$1001,"出庫"))</f>
        <v/>
      </c>
      <c r="J166" s="6">
        <f>IF(A166="","",SUMIFS(入出庫!$E$2:$E$1001,入出庫!$B$2:$B$1001,A166,入出庫!$D$2:$D$1001,"調整"))</f>
        <v/>
      </c>
      <c r="K166" s="6">
        <f>IF(A166="","",N(D166)+H166-I166+J166)</f>
        <v/>
      </c>
      <c r="L166" s="6">
        <f>IF(A166="","",IF(K166&lt;=N(E166),"要発注",""))</f>
        <v/>
      </c>
      <c r="M166" s="6">
        <f>IF(L166="要発注",MAX(N(F166),ROUNDUP((N(E166)*2-K166)/MAX(N(F166),1),0)*MAX(N(F166),1)),"")</f>
        <v/>
      </c>
      <c r="N166" s="7">
        <f>IF(A166="","",K166*N(G166))</f>
        <v/>
      </c>
      <c r="O166" s="6">
        <f>IF(L166="要発注",COUNTIF($L$2:L166,"要発注"),"")</f>
        <v/>
      </c>
    </row>
    <row r="167">
      <c r="A167" s="3" t="n"/>
      <c r="B167" s="3" t="n"/>
      <c r="C167" s="4" t="n"/>
      <c r="D167" s="4" t="n"/>
      <c r="E167" s="4" t="n"/>
      <c r="F167" s="4" t="n"/>
      <c r="G167" s="5" t="n"/>
      <c r="H167" s="6">
        <f>IF(A167="","",SUMIFS(入出庫!$E$2:$E$1001,入出庫!$B$2:$B$1001,A167,入出庫!$D$2:$D$1001,"入庫"))</f>
        <v/>
      </c>
      <c r="I167" s="6">
        <f>IF(A167="","",SUMIFS(入出庫!$E$2:$E$1001,入出庫!$B$2:$B$1001,A167,入出庫!$D$2:$D$1001,"出庫"))</f>
        <v/>
      </c>
      <c r="J167" s="6">
        <f>IF(A167="","",SUMIFS(入出庫!$E$2:$E$1001,入出庫!$B$2:$B$1001,A167,入出庫!$D$2:$D$1001,"調整"))</f>
        <v/>
      </c>
      <c r="K167" s="6">
        <f>IF(A167="","",N(D167)+H167-I167+J167)</f>
        <v/>
      </c>
      <c r="L167" s="6">
        <f>IF(A167="","",IF(K167&lt;=N(E167),"要発注",""))</f>
        <v/>
      </c>
      <c r="M167" s="6">
        <f>IF(L167="要発注",MAX(N(F167),ROUNDUP((N(E167)*2-K167)/MAX(N(F167),1),0)*MAX(N(F167),1)),"")</f>
        <v/>
      </c>
      <c r="N167" s="7">
        <f>IF(A167="","",K167*N(G167))</f>
        <v/>
      </c>
      <c r="O167" s="6">
        <f>IF(L167="要発注",COUNTIF($L$2:L167,"要発注"),"")</f>
        <v/>
      </c>
    </row>
    <row r="168">
      <c r="A168" s="3" t="n"/>
      <c r="B168" s="3" t="n"/>
      <c r="C168" s="4" t="n"/>
      <c r="D168" s="4" t="n"/>
      <c r="E168" s="4" t="n"/>
      <c r="F168" s="4" t="n"/>
      <c r="G168" s="5" t="n"/>
      <c r="H168" s="6">
        <f>IF(A168="","",SUMIFS(入出庫!$E$2:$E$1001,入出庫!$B$2:$B$1001,A168,入出庫!$D$2:$D$1001,"入庫"))</f>
        <v/>
      </c>
      <c r="I168" s="6">
        <f>IF(A168="","",SUMIFS(入出庫!$E$2:$E$1001,入出庫!$B$2:$B$1001,A168,入出庫!$D$2:$D$1001,"出庫"))</f>
        <v/>
      </c>
      <c r="J168" s="6">
        <f>IF(A168="","",SUMIFS(入出庫!$E$2:$E$1001,入出庫!$B$2:$B$1001,A168,入出庫!$D$2:$D$1001,"調整"))</f>
        <v/>
      </c>
      <c r="K168" s="6">
        <f>IF(A168="","",N(D168)+H168-I168+J168)</f>
        <v/>
      </c>
      <c r="L168" s="6">
        <f>IF(A168="","",IF(K168&lt;=N(E168),"要発注",""))</f>
        <v/>
      </c>
      <c r="M168" s="6">
        <f>IF(L168="要発注",MAX(N(F168),ROUNDUP((N(E168)*2-K168)/MAX(N(F168),1),0)*MAX(N(F168),1)),"")</f>
        <v/>
      </c>
      <c r="N168" s="7">
        <f>IF(A168="","",K168*N(G168))</f>
        <v/>
      </c>
      <c r="O168" s="6">
        <f>IF(L168="要発注",COUNTIF($L$2:L168,"要発注"),"")</f>
        <v/>
      </c>
    </row>
    <row r="169">
      <c r="A169" s="3" t="n"/>
      <c r="B169" s="3" t="n"/>
      <c r="C169" s="4" t="n"/>
      <c r="D169" s="4" t="n"/>
      <c r="E169" s="4" t="n"/>
      <c r="F169" s="4" t="n"/>
      <c r="G169" s="5" t="n"/>
      <c r="H169" s="6">
        <f>IF(A169="","",SUMIFS(入出庫!$E$2:$E$1001,入出庫!$B$2:$B$1001,A169,入出庫!$D$2:$D$1001,"入庫"))</f>
        <v/>
      </c>
      <c r="I169" s="6">
        <f>IF(A169="","",SUMIFS(入出庫!$E$2:$E$1001,入出庫!$B$2:$B$1001,A169,入出庫!$D$2:$D$1001,"出庫"))</f>
        <v/>
      </c>
      <c r="J169" s="6">
        <f>IF(A169="","",SUMIFS(入出庫!$E$2:$E$1001,入出庫!$B$2:$B$1001,A169,入出庫!$D$2:$D$1001,"調整"))</f>
        <v/>
      </c>
      <c r="K169" s="6">
        <f>IF(A169="","",N(D169)+H169-I169+J169)</f>
        <v/>
      </c>
      <c r="L169" s="6">
        <f>IF(A169="","",IF(K169&lt;=N(E169),"要発注",""))</f>
        <v/>
      </c>
      <c r="M169" s="6">
        <f>IF(L169="要発注",MAX(N(F169),ROUNDUP((N(E169)*2-K169)/MAX(N(F169),1),0)*MAX(N(F169),1)),"")</f>
        <v/>
      </c>
      <c r="N169" s="7">
        <f>IF(A169="","",K169*N(G169))</f>
        <v/>
      </c>
      <c r="O169" s="6">
        <f>IF(L169="要発注",COUNTIF($L$2:L169,"要発注"),"")</f>
        <v/>
      </c>
    </row>
    <row r="170">
      <c r="A170" s="3" t="n"/>
      <c r="B170" s="3" t="n"/>
      <c r="C170" s="4" t="n"/>
      <c r="D170" s="4" t="n"/>
      <c r="E170" s="4" t="n"/>
      <c r="F170" s="4" t="n"/>
      <c r="G170" s="5" t="n"/>
      <c r="H170" s="6">
        <f>IF(A170="","",SUMIFS(入出庫!$E$2:$E$1001,入出庫!$B$2:$B$1001,A170,入出庫!$D$2:$D$1001,"入庫"))</f>
        <v/>
      </c>
      <c r="I170" s="6">
        <f>IF(A170="","",SUMIFS(入出庫!$E$2:$E$1001,入出庫!$B$2:$B$1001,A170,入出庫!$D$2:$D$1001,"出庫"))</f>
        <v/>
      </c>
      <c r="J170" s="6">
        <f>IF(A170="","",SUMIFS(入出庫!$E$2:$E$1001,入出庫!$B$2:$B$1001,A170,入出庫!$D$2:$D$1001,"調整"))</f>
        <v/>
      </c>
      <c r="K170" s="6">
        <f>IF(A170="","",N(D170)+H170-I170+J170)</f>
        <v/>
      </c>
      <c r="L170" s="6">
        <f>IF(A170="","",IF(K170&lt;=N(E170),"要発注",""))</f>
        <v/>
      </c>
      <c r="M170" s="6">
        <f>IF(L170="要発注",MAX(N(F170),ROUNDUP((N(E170)*2-K170)/MAX(N(F170),1),0)*MAX(N(F170),1)),"")</f>
        <v/>
      </c>
      <c r="N170" s="7">
        <f>IF(A170="","",K170*N(G170))</f>
        <v/>
      </c>
      <c r="O170" s="6">
        <f>IF(L170="要発注",COUNTIF($L$2:L170,"要発注"),"")</f>
        <v/>
      </c>
    </row>
    <row r="171">
      <c r="A171" s="3" t="n"/>
      <c r="B171" s="3" t="n"/>
      <c r="C171" s="4" t="n"/>
      <c r="D171" s="4" t="n"/>
      <c r="E171" s="4" t="n"/>
      <c r="F171" s="4" t="n"/>
      <c r="G171" s="5" t="n"/>
      <c r="H171" s="6">
        <f>IF(A171="","",SUMIFS(入出庫!$E$2:$E$1001,入出庫!$B$2:$B$1001,A171,入出庫!$D$2:$D$1001,"入庫"))</f>
        <v/>
      </c>
      <c r="I171" s="6">
        <f>IF(A171="","",SUMIFS(入出庫!$E$2:$E$1001,入出庫!$B$2:$B$1001,A171,入出庫!$D$2:$D$1001,"出庫"))</f>
        <v/>
      </c>
      <c r="J171" s="6">
        <f>IF(A171="","",SUMIFS(入出庫!$E$2:$E$1001,入出庫!$B$2:$B$1001,A171,入出庫!$D$2:$D$1001,"調整"))</f>
        <v/>
      </c>
      <c r="K171" s="6">
        <f>IF(A171="","",N(D171)+H171-I171+J171)</f>
        <v/>
      </c>
      <c r="L171" s="6">
        <f>IF(A171="","",IF(K171&lt;=N(E171),"要発注",""))</f>
        <v/>
      </c>
      <c r="M171" s="6">
        <f>IF(L171="要発注",MAX(N(F171),ROUNDUP((N(E171)*2-K171)/MAX(N(F171),1),0)*MAX(N(F171),1)),"")</f>
        <v/>
      </c>
      <c r="N171" s="7">
        <f>IF(A171="","",K171*N(G171))</f>
        <v/>
      </c>
      <c r="O171" s="6">
        <f>IF(L171="要発注",COUNTIF($L$2:L171,"要発注"),"")</f>
        <v/>
      </c>
    </row>
    <row r="172">
      <c r="A172" s="3" t="n"/>
      <c r="B172" s="3" t="n"/>
      <c r="C172" s="4" t="n"/>
      <c r="D172" s="4" t="n"/>
      <c r="E172" s="4" t="n"/>
      <c r="F172" s="4" t="n"/>
      <c r="G172" s="5" t="n"/>
      <c r="H172" s="6">
        <f>IF(A172="","",SUMIFS(入出庫!$E$2:$E$1001,入出庫!$B$2:$B$1001,A172,入出庫!$D$2:$D$1001,"入庫"))</f>
        <v/>
      </c>
      <c r="I172" s="6">
        <f>IF(A172="","",SUMIFS(入出庫!$E$2:$E$1001,入出庫!$B$2:$B$1001,A172,入出庫!$D$2:$D$1001,"出庫"))</f>
        <v/>
      </c>
      <c r="J172" s="6">
        <f>IF(A172="","",SUMIFS(入出庫!$E$2:$E$1001,入出庫!$B$2:$B$1001,A172,入出庫!$D$2:$D$1001,"調整"))</f>
        <v/>
      </c>
      <c r="K172" s="6">
        <f>IF(A172="","",N(D172)+H172-I172+J172)</f>
        <v/>
      </c>
      <c r="L172" s="6">
        <f>IF(A172="","",IF(K172&lt;=N(E172),"要発注",""))</f>
        <v/>
      </c>
      <c r="M172" s="6">
        <f>IF(L172="要発注",MAX(N(F172),ROUNDUP((N(E172)*2-K172)/MAX(N(F172),1),0)*MAX(N(F172),1)),"")</f>
        <v/>
      </c>
      <c r="N172" s="7">
        <f>IF(A172="","",K172*N(G172))</f>
        <v/>
      </c>
      <c r="O172" s="6">
        <f>IF(L172="要発注",COUNTIF($L$2:L172,"要発注"),"")</f>
        <v/>
      </c>
    </row>
    <row r="173">
      <c r="A173" s="3" t="n"/>
      <c r="B173" s="3" t="n"/>
      <c r="C173" s="4" t="n"/>
      <c r="D173" s="4" t="n"/>
      <c r="E173" s="4" t="n"/>
      <c r="F173" s="4" t="n"/>
      <c r="G173" s="5" t="n"/>
      <c r="H173" s="6">
        <f>IF(A173="","",SUMIFS(入出庫!$E$2:$E$1001,入出庫!$B$2:$B$1001,A173,入出庫!$D$2:$D$1001,"入庫"))</f>
        <v/>
      </c>
      <c r="I173" s="6">
        <f>IF(A173="","",SUMIFS(入出庫!$E$2:$E$1001,入出庫!$B$2:$B$1001,A173,入出庫!$D$2:$D$1001,"出庫"))</f>
        <v/>
      </c>
      <c r="J173" s="6">
        <f>IF(A173="","",SUMIFS(入出庫!$E$2:$E$1001,入出庫!$B$2:$B$1001,A173,入出庫!$D$2:$D$1001,"調整"))</f>
        <v/>
      </c>
      <c r="K173" s="6">
        <f>IF(A173="","",N(D173)+H173-I173+J173)</f>
        <v/>
      </c>
      <c r="L173" s="6">
        <f>IF(A173="","",IF(K173&lt;=N(E173),"要発注",""))</f>
        <v/>
      </c>
      <c r="M173" s="6">
        <f>IF(L173="要発注",MAX(N(F173),ROUNDUP((N(E173)*2-K173)/MAX(N(F173),1),0)*MAX(N(F173),1)),"")</f>
        <v/>
      </c>
      <c r="N173" s="7">
        <f>IF(A173="","",K173*N(G173))</f>
        <v/>
      </c>
      <c r="O173" s="6">
        <f>IF(L173="要発注",COUNTIF($L$2:L173,"要発注"),"")</f>
        <v/>
      </c>
    </row>
    <row r="174">
      <c r="A174" s="3" t="n"/>
      <c r="B174" s="3" t="n"/>
      <c r="C174" s="4" t="n"/>
      <c r="D174" s="4" t="n"/>
      <c r="E174" s="4" t="n"/>
      <c r="F174" s="4" t="n"/>
      <c r="G174" s="5" t="n"/>
      <c r="H174" s="6">
        <f>IF(A174="","",SUMIFS(入出庫!$E$2:$E$1001,入出庫!$B$2:$B$1001,A174,入出庫!$D$2:$D$1001,"入庫"))</f>
        <v/>
      </c>
      <c r="I174" s="6">
        <f>IF(A174="","",SUMIFS(入出庫!$E$2:$E$1001,入出庫!$B$2:$B$1001,A174,入出庫!$D$2:$D$1001,"出庫"))</f>
        <v/>
      </c>
      <c r="J174" s="6">
        <f>IF(A174="","",SUMIFS(入出庫!$E$2:$E$1001,入出庫!$B$2:$B$1001,A174,入出庫!$D$2:$D$1001,"調整"))</f>
        <v/>
      </c>
      <c r="K174" s="6">
        <f>IF(A174="","",N(D174)+H174-I174+J174)</f>
        <v/>
      </c>
      <c r="L174" s="6">
        <f>IF(A174="","",IF(K174&lt;=N(E174),"要発注",""))</f>
        <v/>
      </c>
      <c r="M174" s="6">
        <f>IF(L174="要発注",MAX(N(F174),ROUNDUP((N(E174)*2-K174)/MAX(N(F174),1),0)*MAX(N(F174),1)),"")</f>
        <v/>
      </c>
      <c r="N174" s="7">
        <f>IF(A174="","",K174*N(G174))</f>
        <v/>
      </c>
      <c r="O174" s="6">
        <f>IF(L174="要発注",COUNTIF($L$2:L174,"要発注"),"")</f>
        <v/>
      </c>
    </row>
    <row r="175">
      <c r="A175" s="3" t="n"/>
      <c r="B175" s="3" t="n"/>
      <c r="C175" s="4" t="n"/>
      <c r="D175" s="4" t="n"/>
      <c r="E175" s="4" t="n"/>
      <c r="F175" s="4" t="n"/>
      <c r="G175" s="5" t="n"/>
      <c r="H175" s="6">
        <f>IF(A175="","",SUMIFS(入出庫!$E$2:$E$1001,入出庫!$B$2:$B$1001,A175,入出庫!$D$2:$D$1001,"入庫"))</f>
        <v/>
      </c>
      <c r="I175" s="6">
        <f>IF(A175="","",SUMIFS(入出庫!$E$2:$E$1001,入出庫!$B$2:$B$1001,A175,入出庫!$D$2:$D$1001,"出庫"))</f>
        <v/>
      </c>
      <c r="J175" s="6">
        <f>IF(A175="","",SUMIFS(入出庫!$E$2:$E$1001,入出庫!$B$2:$B$1001,A175,入出庫!$D$2:$D$1001,"調整"))</f>
        <v/>
      </c>
      <c r="K175" s="6">
        <f>IF(A175="","",N(D175)+H175-I175+J175)</f>
        <v/>
      </c>
      <c r="L175" s="6">
        <f>IF(A175="","",IF(K175&lt;=N(E175),"要発注",""))</f>
        <v/>
      </c>
      <c r="M175" s="6">
        <f>IF(L175="要発注",MAX(N(F175),ROUNDUP((N(E175)*2-K175)/MAX(N(F175),1),0)*MAX(N(F175),1)),"")</f>
        <v/>
      </c>
      <c r="N175" s="7">
        <f>IF(A175="","",K175*N(G175))</f>
        <v/>
      </c>
      <c r="O175" s="6">
        <f>IF(L175="要発注",COUNTIF($L$2:L175,"要発注"),"")</f>
        <v/>
      </c>
    </row>
    <row r="176">
      <c r="A176" s="3" t="n"/>
      <c r="B176" s="3" t="n"/>
      <c r="C176" s="4" t="n"/>
      <c r="D176" s="4" t="n"/>
      <c r="E176" s="4" t="n"/>
      <c r="F176" s="4" t="n"/>
      <c r="G176" s="5" t="n"/>
      <c r="H176" s="6">
        <f>IF(A176="","",SUMIFS(入出庫!$E$2:$E$1001,入出庫!$B$2:$B$1001,A176,入出庫!$D$2:$D$1001,"入庫"))</f>
        <v/>
      </c>
      <c r="I176" s="6">
        <f>IF(A176="","",SUMIFS(入出庫!$E$2:$E$1001,入出庫!$B$2:$B$1001,A176,入出庫!$D$2:$D$1001,"出庫"))</f>
        <v/>
      </c>
      <c r="J176" s="6">
        <f>IF(A176="","",SUMIFS(入出庫!$E$2:$E$1001,入出庫!$B$2:$B$1001,A176,入出庫!$D$2:$D$1001,"調整"))</f>
        <v/>
      </c>
      <c r="K176" s="6">
        <f>IF(A176="","",N(D176)+H176-I176+J176)</f>
        <v/>
      </c>
      <c r="L176" s="6">
        <f>IF(A176="","",IF(K176&lt;=N(E176),"要発注",""))</f>
        <v/>
      </c>
      <c r="M176" s="6">
        <f>IF(L176="要発注",MAX(N(F176),ROUNDUP((N(E176)*2-K176)/MAX(N(F176),1),0)*MAX(N(F176),1)),"")</f>
        <v/>
      </c>
      <c r="N176" s="7">
        <f>IF(A176="","",K176*N(G176))</f>
        <v/>
      </c>
      <c r="O176" s="6">
        <f>IF(L176="要発注",COUNTIF($L$2:L176,"要発注"),"")</f>
        <v/>
      </c>
    </row>
    <row r="177">
      <c r="A177" s="3" t="n"/>
      <c r="B177" s="3" t="n"/>
      <c r="C177" s="4" t="n"/>
      <c r="D177" s="4" t="n"/>
      <c r="E177" s="4" t="n"/>
      <c r="F177" s="4" t="n"/>
      <c r="G177" s="5" t="n"/>
      <c r="H177" s="6">
        <f>IF(A177="","",SUMIFS(入出庫!$E$2:$E$1001,入出庫!$B$2:$B$1001,A177,入出庫!$D$2:$D$1001,"入庫"))</f>
        <v/>
      </c>
      <c r="I177" s="6">
        <f>IF(A177="","",SUMIFS(入出庫!$E$2:$E$1001,入出庫!$B$2:$B$1001,A177,入出庫!$D$2:$D$1001,"出庫"))</f>
        <v/>
      </c>
      <c r="J177" s="6">
        <f>IF(A177="","",SUMIFS(入出庫!$E$2:$E$1001,入出庫!$B$2:$B$1001,A177,入出庫!$D$2:$D$1001,"調整"))</f>
        <v/>
      </c>
      <c r="K177" s="6">
        <f>IF(A177="","",N(D177)+H177-I177+J177)</f>
        <v/>
      </c>
      <c r="L177" s="6">
        <f>IF(A177="","",IF(K177&lt;=N(E177),"要発注",""))</f>
        <v/>
      </c>
      <c r="M177" s="6">
        <f>IF(L177="要発注",MAX(N(F177),ROUNDUP((N(E177)*2-K177)/MAX(N(F177),1),0)*MAX(N(F177),1)),"")</f>
        <v/>
      </c>
      <c r="N177" s="7">
        <f>IF(A177="","",K177*N(G177))</f>
        <v/>
      </c>
      <c r="O177" s="6">
        <f>IF(L177="要発注",COUNTIF($L$2:L177,"要発注"),"")</f>
        <v/>
      </c>
    </row>
    <row r="178">
      <c r="A178" s="3" t="n"/>
      <c r="B178" s="3" t="n"/>
      <c r="C178" s="4" t="n"/>
      <c r="D178" s="4" t="n"/>
      <c r="E178" s="4" t="n"/>
      <c r="F178" s="4" t="n"/>
      <c r="G178" s="5" t="n"/>
      <c r="H178" s="6">
        <f>IF(A178="","",SUMIFS(入出庫!$E$2:$E$1001,入出庫!$B$2:$B$1001,A178,入出庫!$D$2:$D$1001,"入庫"))</f>
        <v/>
      </c>
      <c r="I178" s="6">
        <f>IF(A178="","",SUMIFS(入出庫!$E$2:$E$1001,入出庫!$B$2:$B$1001,A178,入出庫!$D$2:$D$1001,"出庫"))</f>
        <v/>
      </c>
      <c r="J178" s="6">
        <f>IF(A178="","",SUMIFS(入出庫!$E$2:$E$1001,入出庫!$B$2:$B$1001,A178,入出庫!$D$2:$D$1001,"調整"))</f>
        <v/>
      </c>
      <c r="K178" s="6">
        <f>IF(A178="","",N(D178)+H178-I178+J178)</f>
        <v/>
      </c>
      <c r="L178" s="6">
        <f>IF(A178="","",IF(K178&lt;=N(E178),"要発注",""))</f>
        <v/>
      </c>
      <c r="M178" s="6">
        <f>IF(L178="要発注",MAX(N(F178),ROUNDUP((N(E178)*2-K178)/MAX(N(F178),1),0)*MAX(N(F178),1)),"")</f>
        <v/>
      </c>
      <c r="N178" s="7">
        <f>IF(A178="","",K178*N(G178))</f>
        <v/>
      </c>
      <c r="O178" s="6">
        <f>IF(L178="要発注",COUNTIF($L$2:L178,"要発注"),"")</f>
        <v/>
      </c>
    </row>
    <row r="179">
      <c r="A179" s="3" t="n"/>
      <c r="B179" s="3" t="n"/>
      <c r="C179" s="4" t="n"/>
      <c r="D179" s="4" t="n"/>
      <c r="E179" s="4" t="n"/>
      <c r="F179" s="4" t="n"/>
      <c r="G179" s="5" t="n"/>
      <c r="H179" s="6">
        <f>IF(A179="","",SUMIFS(入出庫!$E$2:$E$1001,入出庫!$B$2:$B$1001,A179,入出庫!$D$2:$D$1001,"入庫"))</f>
        <v/>
      </c>
      <c r="I179" s="6">
        <f>IF(A179="","",SUMIFS(入出庫!$E$2:$E$1001,入出庫!$B$2:$B$1001,A179,入出庫!$D$2:$D$1001,"出庫"))</f>
        <v/>
      </c>
      <c r="J179" s="6">
        <f>IF(A179="","",SUMIFS(入出庫!$E$2:$E$1001,入出庫!$B$2:$B$1001,A179,入出庫!$D$2:$D$1001,"調整"))</f>
        <v/>
      </c>
      <c r="K179" s="6">
        <f>IF(A179="","",N(D179)+H179-I179+J179)</f>
        <v/>
      </c>
      <c r="L179" s="6">
        <f>IF(A179="","",IF(K179&lt;=N(E179),"要発注",""))</f>
        <v/>
      </c>
      <c r="M179" s="6">
        <f>IF(L179="要発注",MAX(N(F179),ROUNDUP((N(E179)*2-K179)/MAX(N(F179),1),0)*MAX(N(F179),1)),"")</f>
        <v/>
      </c>
      <c r="N179" s="7">
        <f>IF(A179="","",K179*N(G179))</f>
        <v/>
      </c>
      <c r="O179" s="6">
        <f>IF(L179="要発注",COUNTIF($L$2:L179,"要発注"),"")</f>
        <v/>
      </c>
    </row>
    <row r="180">
      <c r="A180" s="3" t="n"/>
      <c r="B180" s="3" t="n"/>
      <c r="C180" s="4" t="n"/>
      <c r="D180" s="4" t="n"/>
      <c r="E180" s="4" t="n"/>
      <c r="F180" s="4" t="n"/>
      <c r="G180" s="5" t="n"/>
      <c r="H180" s="6">
        <f>IF(A180="","",SUMIFS(入出庫!$E$2:$E$1001,入出庫!$B$2:$B$1001,A180,入出庫!$D$2:$D$1001,"入庫"))</f>
        <v/>
      </c>
      <c r="I180" s="6">
        <f>IF(A180="","",SUMIFS(入出庫!$E$2:$E$1001,入出庫!$B$2:$B$1001,A180,入出庫!$D$2:$D$1001,"出庫"))</f>
        <v/>
      </c>
      <c r="J180" s="6">
        <f>IF(A180="","",SUMIFS(入出庫!$E$2:$E$1001,入出庫!$B$2:$B$1001,A180,入出庫!$D$2:$D$1001,"調整"))</f>
        <v/>
      </c>
      <c r="K180" s="6">
        <f>IF(A180="","",N(D180)+H180-I180+J180)</f>
        <v/>
      </c>
      <c r="L180" s="6">
        <f>IF(A180="","",IF(K180&lt;=N(E180),"要発注",""))</f>
        <v/>
      </c>
      <c r="M180" s="6">
        <f>IF(L180="要発注",MAX(N(F180),ROUNDUP((N(E180)*2-K180)/MAX(N(F180),1),0)*MAX(N(F180),1)),"")</f>
        <v/>
      </c>
      <c r="N180" s="7">
        <f>IF(A180="","",K180*N(G180))</f>
        <v/>
      </c>
      <c r="O180" s="6">
        <f>IF(L180="要発注",COUNTIF($L$2:L180,"要発注"),"")</f>
        <v/>
      </c>
    </row>
    <row r="181">
      <c r="A181" s="3" t="n"/>
      <c r="B181" s="3" t="n"/>
      <c r="C181" s="4" t="n"/>
      <c r="D181" s="4" t="n"/>
      <c r="E181" s="4" t="n"/>
      <c r="F181" s="4" t="n"/>
      <c r="G181" s="5" t="n"/>
      <c r="H181" s="6">
        <f>IF(A181="","",SUMIFS(入出庫!$E$2:$E$1001,入出庫!$B$2:$B$1001,A181,入出庫!$D$2:$D$1001,"入庫"))</f>
        <v/>
      </c>
      <c r="I181" s="6">
        <f>IF(A181="","",SUMIFS(入出庫!$E$2:$E$1001,入出庫!$B$2:$B$1001,A181,入出庫!$D$2:$D$1001,"出庫"))</f>
        <v/>
      </c>
      <c r="J181" s="6">
        <f>IF(A181="","",SUMIFS(入出庫!$E$2:$E$1001,入出庫!$B$2:$B$1001,A181,入出庫!$D$2:$D$1001,"調整"))</f>
        <v/>
      </c>
      <c r="K181" s="6">
        <f>IF(A181="","",N(D181)+H181-I181+J181)</f>
        <v/>
      </c>
      <c r="L181" s="6">
        <f>IF(A181="","",IF(K181&lt;=N(E181),"要発注",""))</f>
        <v/>
      </c>
      <c r="M181" s="6">
        <f>IF(L181="要発注",MAX(N(F181),ROUNDUP((N(E181)*2-K181)/MAX(N(F181),1),0)*MAX(N(F181),1)),"")</f>
        <v/>
      </c>
      <c r="N181" s="7">
        <f>IF(A181="","",K181*N(G181))</f>
        <v/>
      </c>
      <c r="O181" s="6">
        <f>IF(L181="要発注",COUNTIF($L$2:L181,"要発注"),"")</f>
        <v/>
      </c>
    </row>
    <row r="182">
      <c r="A182" s="3" t="n"/>
      <c r="B182" s="3" t="n"/>
      <c r="C182" s="4" t="n"/>
      <c r="D182" s="4" t="n"/>
      <c r="E182" s="4" t="n"/>
      <c r="F182" s="4" t="n"/>
      <c r="G182" s="5" t="n"/>
      <c r="H182" s="6">
        <f>IF(A182="","",SUMIFS(入出庫!$E$2:$E$1001,入出庫!$B$2:$B$1001,A182,入出庫!$D$2:$D$1001,"入庫"))</f>
        <v/>
      </c>
      <c r="I182" s="6">
        <f>IF(A182="","",SUMIFS(入出庫!$E$2:$E$1001,入出庫!$B$2:$B$1001,A182,入出庫!$D$2:$D$1001,"出庫"))</f>
        <v/>
      </c>
      <c r="J182" s="6">
        <f>IF(A182="","",SUMIFS(入出庫!$E$2:$E$1001,入出庫!$B$2:$B$1001,A182,入出庫!$D$2:$D$1001,"調整"))</f>
        <v/>
      </c>
      <c r="K182" s="6">
        <f>IF(A182="","",N(D182)+H182-I182+J182)</f>
        <v/>
      </c>
      <c r="L182" s="6">
        <f>IF(A182="","",IF(K182&lt;=N(E182),"要発注",""))</f>
        <v/>
      </c>
      <c r="M182" s="6">
        <f>IF(L182="要発注",MAX(N(F182),ROUNDUP((N(E182)*2-K182)/MAX(N(F182),1),0)*MAX(N(F182),1)),"")</f>
        <v/>
      </c>
      <c r="N182" s="7">
        <f>IF(A182="","",K182*N(G182))</f>
        <v/>
      </c>
      <c r="O182" s="6">
        <f>IF(L182="要発注",COUNTIF($L$2:L182,"要発注"),"")</f>
        <v/>
      </c>
    </row>
    <row r="183">
      <c r="A183" s="3" t="n"/>
      <c r="B183" s="3" t="n"/>
      <c r="C183" s="4" t="n"/>
      <c r="D183" s="4" t="n"/>
      <c r="E183" s="4" t="n"/>
      <c r="F183" s="4" t="n"/>
      <c r="G183" s="5" t="n"/>
      <c r="H183" s="6">
        <f>IF(A183="","",SUMIFS(入出庫!$E$2:$E$1001,入出庫!$B$2:$B$1001,A183,入出庫!$D$2:$D$1001,"入庫"))</f>
        <v/>
      </c>
      <c r="I183" s="6">
        <f>IF(A183="","",SUMIFS(入出庫!$E$2:$E$1001,入出庫!$B$2:$B$1001,A183,入出庫!$D$2:$D$1001,"出庫"))</f>
        <v/>
      </c>
      <c r="J183" s="6">
        <f>IF(A183="","",SUMIFS(入出庫!$E$2:$E$1001,入出庫!$B$2:$B$1001,A183,入出庫!$D$2:$D$1001,"調整"))</f>
        <v/>
      </c>
      <c r="K183" s="6">
        <f>IF(A183="","",N(D183)+H183-I183+J183)</f>
        <v/>
      </c>
      <c r="L183" s="6">
        <f>IF(A183="","",IF(K183&lt;=N(E183),"要発注",""))</f>
        <v/>
      </c>
      <c r="M183" s="6">
        <f>IF(L183="要発注",MAX(N(F183),ROUNDUP((N(E183)*2-K183)/MAX(N(F183),1),0)*MAX(N(F183),1)),"")</f>
        <v/>
      </c>
      <c r="N183" s="7">
        <f>IF(A183="","",K183*N(G183))</f>
        <v/>
      </c>
      <c r="O183" s="6">
        <f>IF(L183="要発注",COUNTIF($L$2:L183,"要発注"),"")</f>
        <v/>
      </c>
    </row>
    <row r="184">
      <c r="A184" s="3" t="n"/>
      <c r="B184" s="3" t="n"/>
      <c r="C184" s="4" t="n"/>
      <c r="D184" s="4" t="n"/>
      <c r="E184" s="4" t="n"/>
      <c r="F184" s="4" t="n"/>
      <c r="G184" s="5" t="n"/>
      <c r="H184" s="6">
        <f>IF(A184="","",SUMIFS(入出庫!$E$2:$E$1001,入出庫!$B$2:$B$1001,A184,入出庫!$D$2:$D$1001,"入庫"))</f>
        <v/>
      </c>
      <c r="I184" s="6">
        <f>IF(A184="","",SUMIFS(入出庫!$E$2:$E$1001,入出庫!$B$2:$B$1001,A184,入出庫!$D$2:$D$1001,"出庫"))</f>
        <v/>
      </c>
      <c r="J184" s="6">
        <f>IF(A184="","",SUMIFS(入出庫!$E$2:$E$1001,入出庫!$B$2:$B$1001,A184,入出庫!$D$2:$D$1001,"調整"))</f>
        <v/>
      </c>
      <c r="K184" s="6">
        <f>IF(A184="","",N(D184)+H184-I184+J184)</f>
        <v/>
      </c>
      <c r="L184" s="6">
        <f>IF(A184="","",IF(K184&lt;=N(E184),"要発注",""))</f>
        <v/>
      </c>
      <c r="M184" s="6">
        <f>IF(L184="要発注",MAX(N(F184),ROUNDUP((N(E184)*2-K184)/MAX(N(F184),1),0)*MAX(N(F184),1)),"")</f>
        <v/>
      </c>
      <c r="N184" s="7">
        <f>IF(A184="","",K184*N(G184))</f>
        <v/>
      </c>
      <c r="O184" s="6">
        <f>IF(L184="要発注",COUNTIF($L$2:L184,"要発注"),"")</f>
        <v/>
      </c>
    </row>
    <row r="185">
      <c r="A185" s="3" t="n"/>
      <c r="B185" s="3" t="n"/>
      <c r="C185" s="4" t="n"/>
      <c r="D185" s="4" t="n"/>
      <c r="E185" s="4" t="n"/>
      <c r="F185" s="4" t="n"/>
      <c r="G185" s="5" t="n"/>
      <c r="H185" s="6">
        <f>IF(A185="","",SUMIFS(入出庫!$E$2:$E$1001,入出庫!$B$2:$B$1001,A185,入出庫!$D$2:$D$1001,"入庫"))</f>
        <v/>
      </c>
      <c r="I185" s="6">
        <f>IF(A185="","",SUMIFS(入出庫!$E$2:$E$1001,入出庫!$B$2:$B$1001,A185,入出庫!$D$2:$D$1001,"出庫"))</f>
        <v/>
      </c>
      <c r="J185" s="6">
        <f>IF(A185="","",SUMIFS(入出庫!$E$2:$E$1001,入出庫!$B$2:$B$1001,A185,入出庫!$D$2:$D$1001,"調整"))</f>
        <v/>
      </c>
      <c r="K185" s="6">
        <f>IF(A185="","",N(D185)+H185-I185+J185)</f>
        <v/>
      </c>
      <c r="L185" s="6">
        <f>IF(A185="","",IF(K185&lt;=N(E185),"要発注",""))</f>
        <v/>
      </c>
      <c r="M185" s="6">
        <f>IF(L185="要発注",MAX(N(F185),ROUNDUP((N(E185)*2-K185)/MAX(N(F185),1),0)*MAX(N(F185),1)),"")</f>
        <v/>
      </c>
      <c r="N185" s="7">
        <f>IF(A185="","",K185*N(G185))</f>
        <v/>
      </c>
      <c r="O185" s="6">
        <f>IF(L185="要発注",COUNTIF($L$2:L185,"要発注"),"")</f>
        <v/>
      </c>
    </row>
    <row r="186">
      <c r="A186" s="3" t="n"/>
      <c r="B186" s="3" t="n"/>
      <c r="C186" s="4" t="n"/>
      <c r="D186" s="4" t="n"/>
      <c r="E186" s="4" t="n"/>
      <c r="F186" s="4" t="n"/>
      <c r="G186" s="5" t="n"/>
      <c r="H186" s="6">
        <f>IF(A186="","",SUMIFS(入出庫!$E$2:$E$1001,入出庫!$B$2:$B$1001,A186,入出庫!$D$2:$D$1001,"入庫"))</f>
        <v/>
      </c>
      <c r="I186" s="6">
        <f>IF(A186="","",SUMIFS(入出庫!$E$2:$E$1001,入出庫!$B$2:$B$1001,A186,入出庫!$D$2:$D$1001,"出庫"))</f>
        <v/>
      </c>
      <c r="J186" s="6">
        <f>IF(A186="","",SUMIFS(入出庫!$E$2:$E$1001,入出庫!$B$2:$B$1001,A186,入出庫!$D$2:$D$1001,"調整"))</f>
        <v/>
      </c>
      <c r="K186" s="6">
        <f>IF(A186="","",N(D186)+H186-I186+J186)</f>
        <v/>
      </c>
      <c r="L186" s="6">
        <f>IF(A186="","",IF(K186&lt;=N(E186),"要発注",""))</f>
        <v/>
      </c>
      <c r="M186" s="6">
        <f>IF(L186="要発注",MAX(N(F186),ROUNDUP((N(E186)*2-K186)/MAX(N(F186),1),0)*MAX(N(F186),1)),"")</f>
        <v/>
      </c>
      <c r="N186" s="7">
        <f>IF(A186="","",K186*N(G186))</f>
        <v/>
      </c>
      <c r="O186" s="6">
        <f>IF(L186="要発注",COUNTIF($L$2:L186,"要発注"),"")</f>
        <v/>
      </c>
    </row>
    <row r="187">
      <c r="A187" s="3" t="n"/>
      <c r="B187" s="3" t="n"/>
      <c r="C187" s="4" t="n"/>
      <c r="D187" s="4" t="n"/>
      <c r="E187" s="4" t="n"/>
      <c r="F187" s="4" t="n"/>
      <c r="G187" s="5" t="n"/>
      <c r="H187" s="6">
        <f>IF(A187="","",SUMIFS(入出庫!$E$2:$E$1001,入出庫!$B$2:$B$1001,A187,入出庫!$D$2:$D$1001,"入庫"))</f>
        <v/>
      </c>
      <c r="I187" s="6">
        <f>IF(A187="","",SUMIFS(入出庫!$E$2:$E$1001,入出庫!$B$2:$B$1001,A187,入出庫!$D$2:$D$1001,"出庫"))</f>
        <v/>
      </c>
      <c r="J187" s="6">
        <f>IF(A187="","",SUMIFS(入出庫!$E$2:$E$1001,入出庫!$B$2:$B$1001,A187,入出庫!$D$2:$D$1001,"調整"))</f>
        <v/>
      </c>
      <c r="K187" s="6">
        <f>IF(A187="","",N(D187)+H187-I187+J187)</f>
        <v/>
      </c>
      <c r="L187" s="6">
        <f>IF(A187="","",IF(K187&lt;=N(E187),"要発注",""))</f>
        <v/>
      </c>
      <c r="M187" s="6">
        <f>IF(L187="要発注",MAX(N(F187),ROUNDUP((N(E187)*2-K187)/MAX(N(F187),1),0)*MAX(N(F187),1)),"")</f>
        <v/>
      </c>
      <c r="N187" s="7">
        <f>IF(A187="","",K187*N(G187))</f>
        <v/>
      </c>
      <c r="O187" s="6">
        <f>IF(L187="要発注",COUNTIF($L$2:L187,"要発注"),"")</f>
        <v/>
      </c>
    </row>
    <row r="188">
      <c r="A188" s="3" t="n"/>
      <c r="B188" s="3" t="n"/>
      <c r="C188" s="4" t="n"/>
      <c r="D188" s="4" t="n"/>
      <c r="E188" s="4" t="n"/>
      <c r="F188" s="4" t="n"/>
      <c r="G188" s="5" t="n"/>
      <c r="H188" s="6">
        <f>IF(A188="","",SUMIFS(入出庫!$E$2:$E$1001,入出庫!$B$2:$B$1001,A188,入出庫!$D$2:$D$1001,"入庫"))</f>
        <v/>
      </c>
      <c r="I188" s="6">
        <f>IF(A188="","",SUMIFS(入出庫!$E$2:$E$1001,入出庫!$B$2:$B$1001,A188,入出庫!$D$2:$D$1001,"出庫"))</f>
        <v/>
      </c>
      <c r="J188" s="6">
        <f>IF(A188="","",SUMIFS(入出庫!$E$2:$E$1001,入出庫!$B$2:$B$1001,A188,入出庫!$D$2:$D$1001,"調整"))</f>
        <v/>
      </c>
      <c r="K188" s="6">
        <f>IF(A188="","",N(D188)+H188-I188+J188)</f>
        <v/>
      </c>
      <c r="L188" s="6">
        <f>IF(A188="","",IF(K188&lt;=N(E188),"要発注",""))</f>
        <v/>
      </c>
      <c r="M188" s="6">
        <f>IF(L188="要発注",MAX(N(F188),ROUNDUP((N(E188)*2-K188)/MAX(N(F188),1),0)*MAX(N(F188),1)),"")</f>
        <v/>
      </c>
      <c r="N188" s="7">
        <f>IF(A188="","",K188*N(G188))</f>
        <v/>
      </c>
      <c r="O188" s="6">
        <f>IF(L188="要発注",COUNTIF($L$2:L188,"要発注"),"")</f>
        <v/>
      </c>
    </row>
    <row r="189">
      <c r="A189" s="3" t="n"/>
      <c r="B189" s="3" t="n"/>
      <c r="C189" s="4" t="n"/>
      <c r="D189" s="4" t="n"/>
      <c r="E189" s="4" t="n"/>
      <c r="F189" s="4" t="n"/>
      <c r="G189" s="5" t="n"/>
      <c r="H189" s="6">
        <f>IF(A189="","",SUMIFS(入出庫!$E$2:$E$1001,入出庫!$B$2:$B$1001,A189,入出庫!$D$2:$D$1001,"入庫"))</f>
        <v/>
      </c>
      <c r="I189" s="6">
        <f>IF(A189="","",SUMIFS(入出庫!$E$2:$E$1001,入出庫!$B$2:$B$1001,A189,入出庫!$D$2:$D$1001,"出庫"))</f>
        <v/>
      </c>
      <c r="J189" s="6">
        <f>IF(A189="","",SUMIFS(入出庫!$E$2:$E$1001,入出庫!$B$2:$B$1001,A189,入出庫!$D$2:$D$1001,"調整"))</f>
        <v/>
      </c>
      <c r="K189" s="6">
        <f>IF(A189="","",N(D189)+H189-I189+J189)</f>
        <v/>
      </c>
      <c r="L189" s="6">
        <f>IF(A189="","",IF(K189&lt;=N(E189),"要発注",""))</f>
        <v/>
      </c>
      <c r="M189" s="6">
        <f>IF(L189="要発注",MAX(N(F189),ROUNDUP((N(E189)*2-K189)/MAX(N(F189),1),0)*MAX(N(F189),1)),"")</f>
        <v/>
      </c>
      <c r="N189" s="7">
        <f>IF(A189="","",K189*N(G189))</f>
        <v/>
      </c>
      <c r="O189" s="6">
        <f>IF(L189="要発注",COUNTIF($L$2:L189,"要発注"),"")</f>
        <v/>
      </c>
    </row>
    <row r="190">
      <c r="A190" s="3" t="n"/>
      <c r="B190" s="3" t="n"/>
      <c r="C190" s="4" t="n"/>
      <c r="D190" s="4" t="n"/>
      <c r="E190" s="4" t="n"/>
      <c r="F190" s="4" t="n"/>
      <c r="G190" s="5" t="n"/>
      <c r="H190" s="6">
        <f>IF(A190="","",SUMIFS(入出庫!$E$2:$E$1001,入出庫!$B$2:$B$1001,A190,入出庫!$D$2:$D$1001,"入庫"))</f>
        <v/>
      </c>
      <c r="I190" s="6">
        <f>IF(A190="","",SUMIFS(入出庫!$E$2:$E$1001,入出庫!$B$2:$B$1001,A190,入出庫!$D$2:$D$1001,"出庫"))</f>
        <v/>
      </c>
      <c r="J190" s="6">
        <f>IF(A190="","",SUMIFS(入出庫!$E$2:$E$1001,入出庫!$B$2:$B$1001,A190,入出庫!$D$2:$D$1001,"調整"))</f>
        <v/>
      </c>
      <c r="K190" s="6">
        <f>IF(A190="","",N(D190)+H190-I190+J190)</f>
        <v/>
      </c>
      <c r="L190" s="6">
        <f>IF(A190="","",IF(K190&lt;=N(E190),"要発注",""))</f>
        <v/>
      </c>
      <c r="M190" s="6">
        <f>IF(L190="要発注",MAX(N(F190),ROUNDUP((N(E190)*2-K190)/MAX(N(F190),1),0)*MAX(N(F190),1)),"")</f>
        <v/>
      </c>
      <c r="N190" s="7">
        <f>IF(A190="","",K190*N(G190))</f>
        <v/>
      </c>
      <c r="O190" s="6">
        <f>IF(L190="要発注",COUNTIF($L$2:L190,"要発注"),"")</f>
        <v/>
      </c>
    </row>
    <row r="191">
      <c r="A191" s="3" t="n"/>
      <c r="B191" s="3" t="n"/>
      <c r="C191" s="4" t="n"/>
      <c r="D191" s="4" t="n"/>
      <c r="E191" s="4" t="n"/>
      <c r="F191" s="4" t="n"/>
      <c r="G191" s="5" t="n"/>
      <c r="H191" s="6">
        <f>IF(A191="","",SUMIFS(入出庫!$E$2:$E$1001,入出庫!$B$2:$B$1001,A191,入出庫!$D$2:$D$1001,"入庫"))</f>
        <v/>
      </c>
      <c r="I191" s="6">
        <f>IF(A191="","",SUMIFS(入出庫!$E$2:$E$1001,入出庫!$B$2:$B$1001,A191,入出庫!$D$2:$D$1001,"出庫"))</f>
        <v/>
      </c>
      <c r="J191" s="6">
        <f>IF(A191="","",SUMIFS(入出庫!$E$2:$E$1001,入出庫!$B$2:$B$1001,A191,入出庫!$D$2:$D$1001,"調整"))</f>
        <v/>
      </c>
      <c r="K191" s="6">
        <f>IF(A191="","",N(D191)+H191-I191+J191)</f>
        <v/>
      </c>
      <c r="L191" s="6">
        <f>IF(A191="","",IF(K191&lt;=N(E191),"要発注",""))</f>
        <v/>
      </c>
      <c r="M191" s="6">
        <f>IF(L191="要発注",MAX(N(F191),ROUNDUP((N(E191)*2-K191)/MAX(N(F191),1),0)*MAX(N(F191),1)),"")</f>
        <v/>
      </c>
      <c r="N191" s="7">
        <f>IF(A191="","",K191*N(G191))</f>
        <v/>
      </c>
      <c r="O191" s="6">
        <f>IF(L191="要発注",COUNTIF($L$2:L191,"要発注"),"")</f>
        <v/>
      </c>
    </row>
    <row r="192">
      <c r="A192" s="3" t="n"/>
      <c r="B192" s="3" t="n"/>
      <c r="C192" s="4" t="n"/>
      <c r="D192" s="4" t="n"/>
      <c r="E192" s="4" t="n"/>
      <c r="F192" s="4" t="n"/>
      <c r="G192" s="5" t="n"/>
      <c r="H192" s="6">
        <f>IF(A192="","",SUMIFS(入出庫!$E$2:$E$1001,入出庫!$B$2:$B$1001,A192,入出庫!$D$2:$D$1001,"入庫"))</f>
        <v/>
      </c>
      <c r="I192" s="6">
        <f>IF(A192="","",SUMIFS(入出庫!$E$2:$E$1001,入出庫!$B$2:$B$1001,A192,入出庫!$D$2:$D$1001,"出庫"))</f>
        <v/>
      </c>
      <c r="J192" s="6">
        <f>IF(A192="","",SUMIFS(入出庫!$E$2:$E$1001,入出庫!$B$2:$B$1001,A192,入出庫!$D$2:$D$1001,"調整"))</f>
        <v/>
      </c>
      <c r="K192" s="6">
        <f>IF(A192="","",N(D192)+H192-I192+J192)</f>
        <v/>
      </c>
      <c r="L192" s="6">
        <f>IF(A192="","",IF(K192&lt;=N(E192),"要発注",""))</f>
        <v/>
      </c>
      <c r="M192" s="6">
        <f>IF(L192="要発注",MAX(N(F192),ROUNDUP((N(E192)*2-K192)/MAX(N(F192),1),0)*MAX(N(F192),1)),"")</f>
        <v/>
      </c>
      <c r="N192" s="7">
        <f>IF(A192="","",K192*N(G192))</f>
        <v/>
      </c>
      <c r="O192" s="6">
        <f>IF(L192="要発注",COUNTIF($L$2:L192,"要発注"),"")</f>
        <v/>
      </c>
    </row>
    <row r="193">
      <c r="A193" s="3" t="n"/>
      <c r="B193" s="3" t="n"/>
      <c r="C193" s="4" t="n"/>
      <c r="D193" s="4" t="n"/>
      <c r="E193" s="4" t="n"/>
      <c r="F193" s="4" t="n"/>
      <c r="G193" s="5" t="n"/>
      <c r="H193" s="6">
        <f>IF(A193="","",SUMIFS(入出庫!$E$2:$E$1001,入出庫!$B$2:$B$1001,A193,入出庫!$D$2:$D$1001,"入庫"))</f>
        <v/>
      </c>
      <c r="I193" s="6">
        <f>IF(A193="","",SUMIFS(入出庫!$E$2:$E$1001,入出庫!$B$2:$B$1001,A193,入出庫!$D$2:$D$1001,"出庫"))</f>
        <v/>
      </c>
      <c r="J193" s="6">
        <f>IF(A193="","",SUMIFS(入出庫!$E$2:$E$1001,入出庫!$B$2:$B$1001,A193,入出庫!$D$2:$D$1001,"調整"))</f>
        <v/>
      </c>
      <c r="K193" s="6">
        <f>IF(A193="","",N(D193)+H193-I193+J193)</f>
        <v/>
      </c>
      <c r="L193" s="6">
        <f>IF(A193="","",IF(K193&lt;=N(E193),"要発注",""))</f>
        <v/>
      </c>
      <c r="M193" s="6">
        <f>IF(L193="要発注",MAX(N(F193),ROUNDUP((N(E193)*2-K193)/MAX(N(F193),1),0)*MAX(N(F193),1)),"")</f>
        <v/>
      </c>
      <c r="N193" s="7">
        <f>IF(A193="","",K193*N(G193))</f>
        <v/>
      </c>
      <c r="O193" s="6">
        <f>IF(L193="要発注",COUNTIF($L$2:L193,"要発注"),"")</f>
        <v/>
      </c>
    </row>
    <row r="194">
      <c r="A194" s="3" t="n"/>
      <c r="B194" s="3" t="n"/>
      <c r="C194" s="4" t="n"/>
      <c r="D194" s="4" t="n"/>
      <c r="E194" s="4" t="n"/>
      <c r="F194" s="4" t="n"/>
      <c r="G194" s="5" t="n"/>
      <c r="H194" s="6">
        <f>IF(A194="","",SUMIFS(入出庫!$E$2:$E$1001,入出庫!$B$2:$B$1001,A194,入出庫!$D$2:$D$1001,"入庫"))</f>
        <v/>
      </c>
      <c r="I194" s="6">
        <f>IF(A194="","",SUMIFS(入出庫!$E$2:$E$1001,入出庫!$B$2:$B$1001,A194,入出庫!$D$2:$D$1001,"出庫"))</f>
        <v/>
      </c>
      <c r="J194" s="6">
        <f>IF(A194="","",SUMIFS(入出庫!$E$2:$E$1001,入出庫!$B$2:$B$1001,A194,入出庫!$D$2:$D$1001,"調整"))</f>
        <v/>
      </c>
      <c r="K194" s="6">
        <f>IF(A194="","",N(D194)+H194-I194+J194)</f>
        <v/>
      </c>
      <c r="L194" s="6">
        <f>IF(A194="","",IF(K194&lt;=N(E194),"要発注",""))</f>
        <v/>
      </c>
      <c r="M194" s="6">
        <f>IF(L194="要発注",MAX(N(F194),ROUNDUP((N(E194)*2-K194)/MAX(N(F194),1),0)*MAX(N(F194),1)),"")</f>
        <v/>
      </c>
      <c r="N194" s="7">
        <f>IF(A194="","",K194*N(G194))</f>
        <v/>
      </c>
      <c r="O194" s="6">
        <f>IF(L194="要発注",COUNTIF($L$2:L194,"要発注"),"")</f>
        <v/>
      </c>
    </row>
    <row r="195">
      <c r="A195" s="3" t="n"/>
      <c r="B195" s="3" t="n"/>
      <c r="C195" s="4" t="n"/>
      <c r="D195" s="4" t="n"/>
      <c r="E195" s="4" t="n"/>
      <c r="F195" s="4" t="n"/>
      <c r="G195" s="5" t="n"/>
      <c r="H195" s="6">
        <f>IF(A195="","",SUMIFS(入出庫!$E$2:$E$1001,入出庫!$B$2:$B$1001,A195,入出庫!$D$2:$D$1001,"入庫"))</f>
        <v/>
      </c>
      <c r="I195" s="6">
        <f>IF(A195="","",SUMIFS(入出庫!$E$2:$E$1001,入出庫!$B$2:$B$1001,A195,入出庫!$D$2:$D$1001,"出庫"))</f>
        <v/>
      </c>
      <c r="J195" s="6">
        <f>IF(A195="","",SUMIFS(入出庫!$E$2:$E$1001,入出庫!$B$2:$B$1001,A195,入出庫!$D$2:$D$1001,"調整"))</f>
        <v/>
      </c>
      <c r="K195" s="6">
        <f>IF(A195="","",N(D195)+H195-I195+J195)</f>
        <v/>
      </c>
      <c r="L195" s="6">
        <f>IF(A195="","",IF(K195&lt;=N(E195),"要発注",""))</f>
        <v/>
      </c>
      <c r="M195" s="6">
        <f>IF(L195="要発注",MAX(N(F195),ROUNDUP((N(E195)*2-K195)/MAX(N(F195),1),0)*MAX(N(F195),1)),"")</f>
        <v/>
      </c>
      <c r="N195" s="7">
        <f>IF(A195="","",K195*N(G195))</f>
        <v/>
      </c>
      <c r="O195" s="6">
        <f>IF(L195="要発注",COUNTIF($L$2:L195,"要発注"),"")</f>
        <v/>
      </c>
    </row>
    <row r="196">
      <c r="A196" s="3" t="n"/>
      <c r="B196" s="3" t="n"/>
      <c r="C196" s="4" t="n"/>
      <c r="D196" s="4" t="n"/>
      <c r="E196" s="4" t="n"/>
      <c r="F196" s="4" t="n"/>
      <c r="G196" s="5" t="n"/>
      <c r="H196" s="6">
        <f>IF(A196="","",SUMIFS(入出庫!$E$2:$E$1001,入出庫!$B$2:$B$1001,A196,入出庫!$D$2:$D$1001,"入庫"))</f>
        <v/>
      </c>
      <c r="I196" s="6">
        <f>IF(A196="","",SUMIFS(入出庫!$E$2:$E$1001,入出庫!$B$2:$B$1001,A196,入出庫!$D$2:$D$1001,"出庫"))</f>
        <v/>
      </c>
      <c r="J196" s="6">
        <f>IF(A196="","",SUMIFS(入出庫!$E$2:$E$1001,入出庫!$B$2:$B$1001,A196,入出庫!$D$2:$D$1001,"調整"))</f>
        <v/>
      </c>
      <c r="K196" s="6">
        <f>IF(A196="","",N(D196)+H196-I196+J196)</f>
        <v/>
      </c>
      <c r="L196" s="6">
        <f>IF(A196="","",IF(K196&lt;=N(E196),"要発注",""))</f>
        <v/>
      </c>
      <c r="M196" s="6">
        <f>IF(L196="要発注",MAX(N(F196),ROUNDUP((N(E196)*2-K196)/MAX(N(F196),1),0)*MAX(N(F196),1)),"")</f>
        <v/>
      </c>
      <c r="N196" s="7">
        <f>IF(A196="","",K196*N(G196))</f>
        <v/>
      </c>
      <c r="O196" s="6">
        <f>IF(L196="要発注",COUNTIF($L$2:L196,"要発注"),"")</f>
        <v/>
      </c>
    </row>
    <row r="197">
      <c r="A197" s="3" t="n"/>
      <c r="B197" s="3" t="n"/>
      <c r="C197" s="4" t="n"/>
      <c r="D197" s="4" t="n"/>
      <c r="E197" s="4" t="n"/>
      <c r="F197" s="4" t="n"/>
      <c r="G197" s="5" t="n"/>
      <c r="H197" s="6">
        <f>IF(A197="","",SUMIFS(入出庫!$E$2:$E$1001,入出庫!$B$2:$B$1001,A197,入出庫!$D$2:$D$1001,"入庫"))</f>
        <v/>
      </c>
      <c r="I197" s="6">
        <f>IF(A197="","",SUMIFS(入出庫!$E$2:$E$1001,入出庫!$B$2:$B$1001,A197,入出庫!$D$2:$D$1001,"出庫"))</f>
        <v/>
      </c>
      <c r="J197" s="6">
        <f>IF(A197="","",SUMIFS(入出庫!$E$2:$E$1001,入出庫!$B$2:$B$1001,A197,入出庫!$D$2:$D$1001,"調整"))</f>
        <v/>
      </c>
      <c r="K197" s="6">
        <f>IF(A197="","",N(D197)+H197-I197+J197)</f>
        <v/>
      </c>
      <c r="L197" s="6">
        <f>IF(A197="","",IF(K197&lt;=N(E197),"要発注",""))</f>
        <v/>
      </c>
      <c r="M197" s="6">
        <f>IF(L197="要発注",MAX(N(F197),ROUNDUP((N(E197)*2-K197)/MAX(N(F197),1),0)*MAX(N(F197),1)),"")</f>
        <v/>
      </c>
      <c r="N197" s="7">
        <f>IF(A197="","",K197*N(G197))</f>
        <v/>
      </c>
      <c r="O197" s="6">
        <f>IF(L197="要発注",COUNTIF($L$2:L197,"要発注"),"")</f>
        <v/>
      </c>
    </row>
    <row r="198">
      <c r="A198" s="3" t="n"/>
      <c r="B198" s="3" t="n"/>
      <c r="C198" s="4" t="n"/>
      <c r="D198" s="4" t="n"/>
      <c r="E198" s="4" t="n"/>
      <c r="F198" s="4" t="n"/>
      <c r="G198" s="5" t="n"/>
      <c r="H198" s="6">
        <f>IF(A198="","",SUMIFS(入出庫!$E$2:$E$1001,入出庫!$B$2:$B$1001,A198,入出庫!$D$2:$D$1001,"入庫"))</f>
        <v/>
      </c>
      <c r="I198" s="6">
        <f>IF(A198="","",SUMIFS(入出庫!$E$2:$E$1001,入出庫!$B$2:$B$1001,A198,入出庫!$D$2:$D$1001,"出庫"))</f>
        <v/>
      </c>
      <c r="J198" s="6">
        <f>IF(A198="","",SUMIFS(入出庫!$E$2:$E$1001,入出庫!$B$2:$B$1001,A198,入出庫!$D$2:$D$1001,"調整"))</f>
        <v/>
      </c>
      <c r="K198" s="6">
        <f>IF(A198="","",N(D198)+H198-I198+J198)</f>
        <v/>
      </c>
      <c r="L198" s="6">
        <f>IF(A198="","",IF(K198&lt;=N(E198),"要発注",""))</f>
        <v/>
      </c>
      <c r="M198" s="6">
        <f>IF(L198="要発注",MAX(N(F198),ROUNDUP((N(E198)*2-K198)/MAX(N(F198),1),0)*MAX(N(F198),1)),"")</f>
        <v/>
      </c>
      <c r="N198" s="7">
        <f>IF(A198="","",K198*N(G198))</f>
        <v/>
      </c>
      <c r="O198" s="6">
        <f>IF(L198="要発注",COUNTIF($L$2:L198,"要発注"),"")</f>
        <v/>
      </c>
    </row>
    <row r="199">
      <c r="A199" s="3" t="n"/>
      <c r="B199" s="3" t="n"/>
      <c r="C199" s="4" t="n"/>
      <c r="D199" s="4" t="n"/>
      <c r="E199" s="4" t="n"/>
      <c r="F199" s="4" t="n"/>
      <c r="G199" s="5" t="n"/>
      <c r="H199" s="6">
        <f>IF(A199="","",SUMIFS(入出庫!$E$2:$E$1001,入出庫!$B$2:$B$1001,A199,入出庫!$D$2:$D$1001,"入庫"))</f>
        <v/>
      </c>
      <c r="I199" s="6">
        <f>IF(A199="","",SUMIFS(入出庫!$E$2:$E$1001,入出庫!$B$2:$B$1001,A199,入出庫!$D$2:$D$1001,"出庫"))</f>
        <v/>
      </c>
      <c r="J199" s="6">
        <f>IF(A199="","",SUMIFS(入出庫!$E$2:$E$1001,入出庫!$B$2:$B$1001,A199,入出庫!$D$2:$D$1001,"調整"))</f>
        <v/>
      </c>
      <c r="K199" s="6">
        <f>IF(A199="","",N(D199)+H199-I199+J199)</f>
        <v/>
      </c>
      <c r="L199" s="6">
        <f>IF(A199="","",IF(K199&lt;=N(E199),"要発注",""))</f>
        <v/>
      </c>
      <c r="M199" s="6">
        <f>IF(L199="要発注",MAX(N(F199),ROUNDUP((N(E199)*2-K199)/MAX(N(F199),1),0)*MAX(N(F199),1)),"")</f>
        <v/>
      </c>
      <c r="N199" s="7">
        <f>IF(A199="","",K199*N(G199))</f>
        <v/>
      </c>
      <c r="O199" s="6">
        <f>IF(L199="要発注",COUNTIF($L$2:L199,"要発注"),"")</f>
        <v/>
      </c>
    </row>
    <row r="200">
      <c r="A200" s="3" t="n"/>
      <c r="B200" s="3" t="n"/>
      <c r="C200" s="4" t="n"/>
      <c r="D200" s="4" t="n"/>
      <c r="E200" s="4" t="n"/>
      <c r="F200" s="4" t="n"/>
      <c r="G200" s="5" t="n"/>
      <c r="H200" s="6">
        <f>IF(A200="","",SUMIFS(入出庫!$E$2:$E$1001,入出庫!$B$2:$B$1001,A200,入出庫!$D$2:$D$1001,"入庫"))</f>
        <v/>
      </c>
      <c r="I200" s="6">
        <f>IF(A200="","",SUMIFS(入出庫!$E$2:$E$1001,入出庫!$B$2:$B$1001,A200,入出庫!$D$2:$D$1001,"出庫"))</f>
        <v/>
      </c>
      <c r="J200" s="6">
        <f>IF(A200="","",SUMIFS(入出庫!$E$2:$E$1001,入出庫!$B$2:$B$1001,A200,入出庫!$D$2:$D$1001,"調整"))</f>
        <v/>
      </c>
      <c r="K200" s="6">
        <f>IF(A200="","",N(D200)+H200-I200+J200)</f>
        <v/>
      </c>
      <c r="L200" s="6">
        <f>IF(A200="","",IF(K200&lt;=N(E200),"要発注",""))</f>
        <v/>
      </c>
      <c r="M200" s="6">
        <f>IF(L200="要発注",MAX(N(F200),ROUNDUP((N(E200)*2-K200)/MAX(N(F200),1),0)*MAX(N(F200),1)),"")</f>
        <v/>
      </c>
      <c r="N200" s="7">
        <f>IF(A200="","",K200*N(G200))</f>
        <v/>
      </c>
      <c r="O200" s="6">
        <f>IF(L200="要発注",COUNTIF($L$2:L200,"要発注"),"")</f>
        <v/>
      </c>
    </row>
    <row r="201">
      <c r="A201" s="3" t="n"/>
      <c r="B201" s="3" t="n"/>
      <c r="C201" s="4" t="n"/>
      <c r="D201" s="4" t="n"/>
      <c r="E201" s="4" t="n"/>
      <c r="F201" s="4" t="n"/>
      <c r="G201" s="5" t="n"/>
      <c r="H201" s="6">
        <f>IF(A201="","",SUMIFS(入出庫!$E$2:$E$1001,入出庫!$B$2:$B$1001,A201,入出庫!$D$2:$D$1001,"入庫"))</f>
        <v/>
      </c>
      <c r="I201" s="6">
        <f>IF(A201="","",SUMIFS(入出庫!$E$2:$E$1001,入出庫!$B$2:$B$1001,A201,入出庫!$D$2:$D$1001,"出庫"))</f>
        <v/>
      </c>
      <c r="J201" s="6">
        <f>IF(A201="","",SUMIFS(入出庫!$E$2:$E$1001,入出庫!$B$2:$B$1001,A201,入出庫!$D$2:$D$1001,"調整"))</f>
        <v/>
      </c>
      <c r="K201" s="6">
        <f>IF(A201="","",N(D201)+H201-I201+J201)</f>
        <v/>
      </c>
      <c r="L201" s="6">
        <f>IF(A201="","",IF(K201&lt;=N(E201),"要発注",""))</f>
        <v/>
      </c>
      <c r="M201" s="6">
        <f>IF(L201="要発注",MAX(N(F201),ROUNDUP((N(E201)*2-K201)/MAX(N(F201),1),0)*MAX(N(F201),1)),"")</f>
        <v/>
      </c>
      <c r="N201" s="7">
        <f>IF(A201="","",K201*N(G201))</f>
        <v/>
      </c>
      <c r="O201" s="6">
        <f>IF(L201="要発注",COUNTIF($L$2:L201,"要発注"),"")</f>
        <v/>
      </c>
    </row>
    <row r="202">
      <c r="M202" s="8" t="inlineStr">
        <is>
          <t>在庫金額合計</t>
        </is>
      </c>
      <c r="N202" s="9">
        <f>SUM(N2:N201)</f>
        <v/>
      </c>
    </row>
  </sheetData>
  <autoFilter ref="A1:O201"/>
  <conditionalFormatting sqref="A2:O201">
    <cfRule type="expression" priority="1" dxfId="0">
      <formula>$L2="要発注"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4" customWidth="1" min="3" max="3"/>
    <col width="7" customWidth="1" min="4" max="4"/>
    <col width="7" customWidth="1" min="5" max="5"/>
    <col width="18" customWidth="1" min="6" max="6"/>
  </cols>
  <sheetData>
    <row r="1">
      <c r="A1" s="2" t="inlineStr">
        <is>
          <t>日付</t>
        </is>
      </c>
      <c r="B1" s="2" t="inlineStr">
        <is>
          <t>商品コード</t>
        </is>
      </c>
      <c r="C1" s="2" t="inlineStr">
        <is>
          <t>商品名</t>
        </is>
      </c>
      <c r="D1" s="2" t="inlineStr">
        <is>
          <t>区分</t>
        </is>
      </c>
      <c r="E1" s="2" t="inlineStr">
        <is>
          <t>数量</t>
        </is>
      </c>
      <c r="F1" s="2" t="inlineStr">
        <is>
          <t>備考</t>
        </is>
      </c>
      <c r="H1" t="inlineStr">
        <is>
          <t>上から順に入れていく。日付順でなくてもよい。</t>
        </is>
      </c>
    </row>
    <row r="2">
      <c r="A2" s="10" t="n">
        <v>46296</v>
      </c>
      <c r="B2" s="4" t="inlineStr">
        <is>
          <t>A001</t>
        </is>
      </c>
      <c r="C2" s="11">
        <f>IF(B2="","",IFERROR(VLOOKUP(B2,商品マスタ!$A$2:$B$201,2,FALSE),"コード未登録"))</f>
        <v/>
      </c>
      <c r="D2" s="4" t="inlineStr">
        <is>
          <t>出庫</t>
        </is>
      </c>
      <c r="E2" s="4" t="n">
        <v>5</v>
      </c>
      <c r="F2" s="3" t="inlineStr">
        <is>
          <t>総務</t>
        </is>
      </c>
      <c r="H2" t="inlineStr">
        <is>
          <t>区分: 入庫＝仕入れ・納品、出庫＝使った・売った、調整＝棚卸で合わせる（減らすならマイナス）。</t>
        </is>
      </c>
    </row>
    <row r="3">
      <c r="A3" s="10" t="n">
        <v>46296</v>
      </c>
      <c r="B3" s="4" t="inlineStr">
        <is>
          <t>B001</t>
        </is>
      </c>
      <c r="C3" s="11">
        <f>IF(B3="","",IFERROR(VLOOKUP(B3,商品マスタ!$A$2:$B$201,2,FALSE),"コード未登録"))</f>
        <v/>
      </c>
      <c r="D3" s="4" t="inlineStr">
        <is>
          <t>出庫</t>
        </is>
      </c>
      <c r="E3" s="4" t="n">
        <v>12</v>
      </c>
      <c r="F3" s="3" t="inlineStr">
        <is>
          <t>営業</t>
        </is>
      </c>
      <c r="H3" t="inlineStr">
        <is>
          <t>商品コードはマスタにある物だけ選べる。未登録だと黄色になる。</t>
        </is>
      </c>
    </row>
    <row r="4">
      <c r="A4" s="10" t="n">
        <v>46297</v>
      </c>
      <c r="B4" s="4" t="inlineStr">
        <is>
          <t>C002</t>
        </is>
      </c>
      <c r="C4" s="11">
        <f>IF(B4="","",IFERROR(VLOOKUP(B4,商品マスタ!$A$2:$B$201,2,FALSE),"コード未登録"))</f>
        <v/>
      </c>
      <c r="D4" s="4" t="inlineStr">
        <is>
          <t>出庫</t>
        </is>
      </c>
      <c r="E4" s="4" t="n">
        <v>60</v>
      </c>
      <c r="F4" s="3" t="inlineStr">
        <is>
          <t>請求書発送</t>
        </is>
      </c>
    </row>
    <row r="5">
      <c r="A5" s="10" t="n">
        <v>46298</v>
      </c>
      <c r="B5" s="4" t="inlineStr">
        <is>
          <t>A001</t>
        </is>
      </c>
      <c r="C5" s="11">
        <f>IF(B5="","",IFERROR(VLOOKUP(B5,商品マスタ!$A$2:$B$201,2,FALSE),"コード未登録"))</f>
        <v/>
      </c>
      <c r="D5" s="4" t="inlineStr">
        <is>
          <t>出庫</t>
        </is>
      </c>
      <c r="E5" s="4" t="n">
        <v>8</v>
      </c>
      <c r="F5" s="3" t="inlineStr"/>
    </row>
    <row r="6">
      <c r="A6" s="10" t="n">
        <v>46300</v>
      </c>
      <c r="B6" s="4" t="inlineStr">
        <is>
          <t>D001</t>
        </is>
      </c>
      <c r="C6" s="11">
        <f>IF(B6="","",IFERROR(VLOOKUP(B6,商品マスタ!$A$2:$B$201,2,FALSE),"コード未登録"))</f>
        <v/>
      </c>
      <c r="D6" s="4" t="inlineStr">
        <is>
          <t>出庫</t>
        </is>
      </c>
      <c r="E6" s="4" t="n">
        <v>1</v>
      </c>
      <c r="F6" s="3" t="inlineStr">
        <is>
          <t>2F複合機</t>
        </is>
      </c>
    </row>
    <row r="7">
      <c r="A7" s="10" t="n">
        <v>46301</v>
      </c>
      <c r="B7" s="4" t="inlineStr">
        <is>
          <t>B003</t>
        </is>
      </c>
      <c r="C7" s="11">
        <f>IF(B7="","",IFERROR(VLOOKUP(B7,商品マスタ!$A$2:$B$201,2,FALSE),"コード未登録"))</f>
        <v/>
      </c>
      <c r="D7" s="4" t="inlineStr">
        <is>
          <t>出庫</t>
        </is>
      </c>
      <c r="E7" s="4" t="n">
        <v>3</v>
      </c>
      <c r="F7" s="3" t="inlineStr"/>
    </row>
    <row r="8">
      <c r="A8" s="10" t="n">
        <v>46302</v>
      </c>
      <c r="B8" s="4" t="inlineStr">
        <is>
          <t>A001</t>
        </is>
      </c>
      <c r="C8" s="11">
        <f>IF(B8="","",IFERROR(VLOOKUP(B8,商品マスタ!$A$2:$B$201,2,FALSE),"コード未登録"))</f>
        <v/>
      </c>
      <c r="D8" s="4" t="inlineStr">
        <is>
          <t>出庫</t>
        </is>
      </c>
      <c r="E8" s="4" t="n">
        <v>10</v>
      </c>
      <c r="F8" s="3" t="inlineStr">
        <is>
          <t>経理</t>
        </is>
      </c>
    </row>
    <row r="9">
      <c r="A9" s="10" t="n">
        <v>46303</v>
      </c>
      <c r="B9" s="4" t="inlineStr">
        <is>
          <t>A001</t>
        </is>
      </c>
      <c r="C9" s="11">
        <f>IF(B9="","",IFERROR(VLOOKUP(B9,商品マスタ!$A$2:$B$201,2,FALSE),"コード未登録"))</f>
        <v/>
      </c>
      <c r="D9" s="4" t="inlineStr">
        <is>
          <t>入庫</t>
        </is>
      </c>
      <c r="E9" s="4" t="n">
        <v>20</v>
      </c>
      <c r="F9" s="3" t="inlineStr">
        <is>
          <t>発注 #1023</t>
        </is>
      </c>
    </row>
    <row r="10">
      <c r="A10" s="10" t="n">
        <v>46303</v>
      </c>
      <c r="B10" s="4" t="inlineStr">
        <is>
          <t>C003</t>
        </is>
      </c>
      <c r="C10" s="11">
        <f>IF(B10="","",IFERROR(VLOOKUP(B10,商品マスタ!$A$2:$B$201,2,FALSE),"コード未登録"))</f>
        <v/>
      </c>
      <c r="D10" s="4" t="inlineStr">
        <is>
          <t>出庫</t>
        </is>
      </c>
      <c r="E10" s="4" t="n">
        <v>5</v>
      </c>
      <c r="F10" s="3" t="inlineStr"/>
    </row>
    <row r="11">
      <c r="A11" s="10" t="n">
        <v>46304</v>
      </c>
      <c r="B11" s="4" t="inlineStr">
        <is>
          <t>B001</t>
        </is>
      </c>
      <c r="C11" s="11">
        <f>IF(B11="","",IFERROR(VLOOKUP(B11,商品マスタ!$A$2:$B$201,2,FALSE),"コード未登録"))</f>
        <v/>
      </c>
      <c r="D11" s="4" t="inlineStr">
        <is>
          <t>出庫</t>
        </is>
      </c>
      <c r="E11" s="4" t="n">
        <v>15</v>
      </c>
      <c r="F11" s="3" t="inlineStr"/>
    </row>
    <row r="12">
      <c r="A12" s="10" t="n">
        <v>46305</v>
      </c>
      <c r="B12" s="4" t="inlineStr">
        <is>
          <t>C002</t>
        </is>
      </c>
      <c r="C12" s="11">
        <f>IF(B12="","",IFERROR(VLOOKUP(B12,商品マスタ!$A$2:$B$201,2,FALSE),"コード未登録"))</f>
        <v/>
      </c>
      <c r="D12" s="4" t="inlineStr">
        <is>
          <t>出庫</t>
        </is>
      </c>
      <c r="E12" s="4" t="n">
        <v>50</v>
      </c>
      <c r="F12" s="3" t="inlineStr">
        <is>
          <t>DM</t>
        </is>
      </c>
    </row>
    <row r="13">
      <c r="A13" s="10" t="n">
        <v>46307</v>
      </c>
      <c r="B13" s="4" t="inlineStr">
        <is>
          <t>D002</t>
        </is>
      </c>
      <c r="C13" s="11">
        <f>IF(B13="","",IFERROR(VLOOKUP(B13,商品マスタ!$A$2:$B$201,2,FALSE),"コード未登録"))</f>
        <v/>
      </c>
      <c r="D13" s="4" t="inlineStr">
        <is>
          <t>出庫</t>
        </is>
      </c>
      <c r="E13" s="4" t="n">
        <v>10</v>
      </c>
      <c r="F13" s="3" t="inlineStr">
        <is>
          <t>リモコン</t>
        </is>
      </c>
    </row>
    <row r="14">
      <c r="A14" s="10" t="n">
        <v>46308</v>
      </c>
      <c r="B14" s="4" t="inlineStr">
        <is>
          <t>B001</t>
        </is>
      </c>
      <c r="C14" s="11">
        <f>IF(B14="","",IFERROR(VLOOKUP(B14,商品マスタ!$A$2:$B$201,2,FALSE),"コード未登録"))</f>
        <v/>
      </c>
      <c r="D14" s="4" t="inlineStr">
        <is>
          <t>出庫</t>
        </is>
      </c>
      <c r="E14" s="4" t="n">
        <v>16</v>
      </c>
      <c r="F14" s="3" t="inlineStr"/>
    </row>
    <row r="15">
      <c r="A15" s="10" t="n">
        <v>46309</v>
      </c>
      <c r="B15" s="4" t="inlineStr">
        <is>
          <t>A002</t>
        </is>
      </c>
      <c r="C15" s="11">
        <f>IF(B15="","",IFERROR(VLOOKUP(B15,商品マスタ!$A$2:$B$201,2,FALSE),"コード未登録"))</f>
        <v/>
      </c>
      <c r="D15" s="4" t="inlineStr">
        <is>
          <t>出庫</t>
        </is>
      </c>
      <c r="E15" s="4" t="n">
        <v>3</v>
      </c>
      <c r="F15" s="3" t="inlineStr"/>
    </row>
    <row r="16">
      <c r="A16" s="10" t="n">
        <v>46310</v>
      </c>
      <c r="B16" s="4" t="inlineStr">
        <is>
          <t>C001</t>
        </is>
      </c>
      <c r="C16" s="11">
        <f>IF(B16="","",IFERROR(VLOOKUP(B16,商品マスタ!$A$2:$B$201,2,FALSE),"コード未登録"))</f>
        <v/>
      </c>
      <c r="D16" s="4" t="inlineStr">
        <is>
          <t>出庫</t>
        </is>
      </c>
      <c r="E16" s="4" t="n">
        <v>40</v>
      </c>
      <c r="F16" s="3" t="inlineStr">
        <is>
          <t>説明会</t>
        </is>
      </c>
    </row>
    <row r="17">
      <c r="A17" s="10" t="n">
        <v>46310</v>
      </c>
      <c r="B17" s="4" t="inlineStr">
        <is>
          <t>B001</t>
        </is>
      </c>
      <c r="C17" s="11">
        <f>IF(B17="","",IFERROR(VLOOKUP(B17,商品マスタ!$A$2:$B$201,2,FALSE),"コード未登録"))</f>
        <v/>
      </c>
      <c r="D17" s="4" t="inlineStr">
        <is>
          <t>調整</t>
        </is>
      </c>
      <c r="E17" s="4" t="n">
        <v>-2</v>
      </c>
      <c r="F17" s="3" t="inlineStr">
        <is>
          <t>棚卸で不足</t>
        </is>
      </c>
    </row>
    <row r="18">
      <c r="A18" s="10" t="n">
        <v>46311</v>
      </c>
      <c r="B18" s="4" t="inlineStr">
        <is>
          <t>B003</t>
        </is>
      </c>
      <c r="C18" s="11">
        <f>IF(B18="","",IFERROR(VLOOKUP(B18,商品マスタ!$A$2:$B$201,2,FALSE),"コード未登録"))</f>
        <v/>
      </c>
      <c r="D18" s="4" t="inlineStr">
        <is>
          <t>出庫</t>
        </is>
      </c>
      <c r="E18" s="4" t="n">
        <v>1</v>
      </c>
      <c r="F18" s="3" t="inlineStr"/>
    </row>
    <row r="19">
      <c r="A19" s="10" t="n">
        <v>46314</v>
      </c>
      <c r="B19" s="4" t="inlineStr">
        <is>
          <t>A002</t>
        </is>
      </c>
      <c r="C19" s="11">
        <f>IF(B19="","",IFERROR(VLOOKUP(B19,商品マスタ!$A$2:$B$201,2,FALSE),"コード未登録"))</f>
        <v/>
      </c>
      <c r="D19" s="4" t="inlineStr">
        <is>
          <t>出庫</t>
        </is>
      </c>
      <c r="E19" s="4" t="n">
        <v>2</v>
      </c>
      <c r="F19" s="3" t="inlineStr"/>
    </row>
    <row r="20">
      <c r="A20" s="10" t="n">
        <v>46315</v>
      </c>
      <c r="B20" s="4" t="inlineStr">
        <is>
          <t>C002</t>
        </is>
      </c>
      <c r="C20" s="11">
        <f>IF(B20="","",IFERROR(VLOOKUP(B20,商品マスタ!$A$2:$B$201,2,FALSE),"コード未登録"))</f>
        <v/>
      </c>
      <c r="D20" s="4" t="inlineStr">
        <is>
          <t>入庫</t>
        </is>
      </c>
      <c r="E20" s="4" t="n">
        <v>500</v>
      </c>
      <c r="F20" s="3" t="inlineStr">
        <is>
          <t>発注 #1024</t>
        </is>
      </c>
    </row>
    <row r="21">
      <c r="A21" s="10" t="n">
        <v>46316</v>
      </c>
      <c r="B21" s="4" t="inlineStr">
        <is>
          <t>A001</t>
        </is>
      </c>
      <c r="C21" s="11">
        <f>IF(B21="","",IFERROR(VLOOKUP(B21,商品マスタ!$A$2:$B$201,2,FALSE),"コード未登録"))</f>
        <v/>
      </c>
      <c r="D21" s="4" t="inlineStr">
        <is>
          <t>出庫</t>
        </is>
      </c>
      <c r="E21" s="4" t="n">
        <v>6</v>
      </c>
      <c r="F21" s="3" t="inlineStr"/>
    </row>
    <row r="22">
      <c r="A22" s="10" t="n">
        <v>46317</v>
      </c>
      <c r="B22" s="4" t="inlineStr">
        <is>
          <t>B002</t>
        </is>
      </c>
      <c r="C22" s="11">
        <f>IF(B22="","",IFERROR(VLOOKUP(B22,商品マスタ!$A$2:$B$201,2,FALSE),"コード未登録"))</f>
        <v/>
      </c>
      <c r="D22" s="4" t="inlineStr">
        <is>
          <t>出庫</t>
        </is>
      </c>
      <c r="E22" s="4" t="n">
        <v>4</v>
      </c>
      <c r="F22" s="3" t="inlineStr"/>
    </row>
    <row r="23">
      <c r="A23" s="10" t="n">
        <v>46318</v>
      </c>
      <c r="B23" s="4" t="inlineStr">
        <is>
          <t>C003</t>
        </is>
      </c>
      <c r="C23" s="11">
        <f>IF(B23="","",IFERROR(VLOOKUP(B23,商品マスタ!$A$2:$B$201,2,FALSE),"コード未登録"))</f>
        <v/>
      </c>
      <c r="D23" s="4" t="inlineStr">
        <is>
          <t>出庫</t>
        </is>
      </c>
      <c r="E23" s="4" t="n">
        <v>8</v>
      </c>
      <c r="F23" s="3" t="inlineStr"/>
    </row>
    <row r="24">
      <c r="A24" s="10" t="n">
        <v>46321</v>
      </c>
      <c r="B24" s="4" t="inlineStr">
        <is>
          <t>D002</t>
        </is>
      </c>
      <c r="C24" s="11">
        <f>IF(B24="","",IFERROR(VLOOKUP(B24,商品マスタ!$A$2:$B$201,2,FALSE),"コード未登録"))</f>
        <v/>
      </c>
      <c r="D24" s="4" t="inlineStr">
        <is>
          <t>出庫</t>
        </is>
      </c>
      <c r="E24" s="4" t="n">
        <v>2</v>
      </c>
      <c r="F24" s="3" t="inlineStr"/>
    </row>
    <row r="25">
      <c r="A25" s="10" t="n">
        <v>46322</v>
      </c>
      <c r="B25" s="4" t="inlineStr">
        <is>
          <t>A001</t>
        </is>
      </c>
      <c r="C25" s="11">
        <f>IF(B25="","",IFERROR(VLOOKUP(B25,商品マスタ!$A$2:$B$201,2,FALSE),"コード未登録"))</f>
        <v/>
      </c>
      <c r="D25" s="4" t="inlineStr">
        <is>
          <t>出庫</t>
        </is>
      </c>
      <c r="E25" s="4" t="n">
        <v>7</v>
      </c>
      <c r="F25" s="3" t="inlineStr"/>
    </row>
    <row r="26">
      <c r="A26" s="10" t="n">
        <v>46323</v>
      </c>
      <c r="B26" s="4" t="inlineStr">
        <is>
          <t>B001</t>
        </is>
      </c>
      <c r="C26" s="11">
        <f>IF(B26="","",IFERROR(VLOOKUP(B26,商品マスタ!$A$2:$B$201,2,FALSE),"コード未登録"))</f>
        <v/>
      </c>
      <c r="D26" s="4" t="inlineStr">
        <is>
          <t>出庫</t>
        </is>
      </c>
      <c r="E26" s="4" t="n">
        <v>9</v>
      </c>
      <c r="F26" s="3" t="inlineStr"/>
    </row>
    <row r="27">
      <c r="A27" s="10" t="n"/>
      <c r="B27" s="4" t="n"/>
      <c r="C27" s="11">
        <f>IF(B27="","",IFERROR(VLOOKUP(B27,商品マスタ!$A$2:$B$201,2,FALSE),"コード未登録"))</f>
        <v/>
      </c>
      <c r="D27" s="4" t="n"/>
      <c r="E27" s="4" t="n"/>
      <c r="F27" s="3" t="n"/>
    </row>
    <row r="28">
      <c r="A28" s="10" t="n"/>
      <c r="B28" s="4" t="n"/>
      <c r="C28" s="11">
        <f>IF(B28="","",IFERROR(VLOOKUP(B28,商品マスタ!$A$2:$B$201,2,FALSE),"コード未登録"))</f>
        <v/>
      </c>
      <c r="D28" s="4" t="n"/>
      <c r="E28" s="4" t="n"/>
      <c r="F28" s="3" t="n"/>
    </row>
    <row r="29">
      <c r="A29" s="10" t="n"/>
      <c r="B29" s="4" t="n"/>
      <c r="C29" s="11">
        <f>IF(B29="","",IFERROR(VLOOKUP(B29,商品マスタ!$A$2:$B$201,2,FALSE),"コード未登録"))</f>
        <v/>
      </c>
      <c r="D29" s="4" t="n"/>
      <c r="E29" s="4" t="n"/>
      <c r="F29" s="3" t="n"/>
    </row>
    <row r="30">
      <c r="A30" s="10" t="n"/>
      <c r="B30" s="4" t="n"/>
      <c r="C30" s="11">
        <f>IF(B30="","",IFERROR(VLOOKUP(B30,商品マスタ!$A$2:$B$201,2,FALSE),"コード未登録"))</f>
        <v/>
      </c>
      <c r="D30" s="4" t="n"/>
      <c r="E30" s="4" t="n"/>
      <c r="F30" s="3" t="n"/>
    </row>
    <row r="31">
      <c r="A31" s="10" t="n"/>
      <c r="B31" s="4" t="n"/>
      <c r="C31" s="11">
        <f>IF(B31="","",IFERROR(VLOOKUP(B31,商品マスタ!$A$2:$B$201,2,FALSE),"コード未登録"))</f>
        <v/>
      </c>
      <c r="D31" s="4" t="n"/>
      <c r="E31" s="4" t="n"/>
      <c r="F31" s="3" t="n"/>
    </row>
    <row r="32">
      <c r="A32" s="10" t="n"/>
      <c r="B32" s="4" t="n"/>
      <c r="C32" s="11">
        <f>IF(B32="","",IFERROR(VLOOKUP(B32,商品マスタ!$A$2:$B$201,2,FALSE),"コード未登録"))</f>
        <v/>
      </c>
      <c r="D32" s="4" t="n"/>
      <c r="E32" s="4" t="n"/>
      <c r="F32" s="3" t="n"/>
    </row>
    <row r="33">
      <c r="A33" s="10" t="n"/>
      <c r="B33" s="4" t="n"/>
      <c r="C33" s="11">
        <f>IF(B33="","",IFERROR(VLOOKUP(B33,商品マスタ!$A$2:$B$201,2,FALSE),"コード未登録"))</f>
        <v/>
      </c>
      <c r="D33" s="4" t="n"/>
      <c r="E33" s="4" t="n"/>
      <c r="F33" s="3" t="n"/>
    </row>
    <row r="34">
      <c r="A34" s="10" t="n"/>
      <c r="B34" s="4" t="n"/>
      <c r="C34" s="11">
        <f>IF(B34="","",IFERROR(VLOOKUP(B34,商品マスタ!$A$2:$B$201,2,FALSE),"コード未登録"))</f>
        <v/>
      </c>
      <c r="D34" s="4" t="n"/>
      <c r="E34" s="4" t="n"/>
      <c r="F34" s="3" t="n"/>
    </row>
    <row r="35">
      <c r="A35" s="10" t="n"/>
      <c r="B35" s="4" t="n"/>
      <c r="C35" s="11">
        <f>IF(B35="","",IFERROR(VLOOKUP(B35,商品マスタ!$A$2:$B$201,2,FALSE),"コード未登録"))</f>
        <v/>
      </c>
      <c r="D35" s="4" t="n"/>
      <c r="E35" s="4" t="n"/>
      <c r="F35" s="3" t="n"/>
    </row>
    <row r="36">
      <c r="A36" s="10" t="n"/>
      <c r="B36" s="4" t="n"/>
      <c r="C36" s="11">
        <f>IF(B36="","",IFERROR(VLOOKUP(B36,商品マスタ!$A$2:$B$201,2,FALSE),"コード未登録"))</f>
        <v/>
      </c>
      <c r="D36" s="4" t="n"/>
      <c r="E36" s="4" t="n"/>
      <c r="F36" s="3" t="n"/>
    </row>
    <row r="37">
      <c r="A37" s="10" t="n"/>
      <c r="B37" s="4" t="n"/>
      <c r="C37" s="11">
        <f>IF(B37="","",IFERROR(VLOOKUP(B37,商品マスタ!$A$2:$B$201,2,FALSE),"コード未登録"))</f>
        <v/>
      </c>
      <c r="D37" s="4" t="n"/>
      <c r="E37" s="4" t="n"/>
      <c r="F37" s="3" t="n"/>
    </row>
    <row r="38">
      <c r="A38" s="10" t="n"/>
      <c r="B38" s="4" t="n"/>
      <c r="C38" s="11">
        <f>IF(B38="","",IFERROR(VLOOKUP(B38,商品マスタ!$A$2:$B$201,2,FALSE),"コード未登録"))</f>
        <v/>
      </c>
      <c r="D38" s="4" t="n"/>
      <c r="E38" s="4" t="n"/>
      <c r="F38" s="3" t="n"/>
    </row>
    <row r="39">
      <c r="A39" s="10" t="n"/>
      <c r="B39" s="4" t="n"/>
      <c r="C39" s="11">
        <f>IF(B39="","",IFERROR(VLOOKUP(B39,商品マスタ!$A$2:$B$201,2,FALSE),"コード未登録"))</f>
        <v/>
      </c>
      <c r="D39" s="4" t="n"/>
      <c r="E39" s="4" t="n"/>
      <c r="F39" s="3" t="n"/>
    </row>
    <row r="40">
      <c r="A40" s="10" t="n"/>
      <c r="B40" s="4" t="n"/>
      <c r="C40" s="11">
        <f>IF(B40="","",IFERROR(VLOOKUP(B40,商品マスタ!$A$2:$B$201,2,FALSE),"コード未登録"))</f>
        <v/>
      </c>
      <c r="D40" s="4" t="n"/>
      <c r="E40" s="4" t="n"/>
      <c r="F40" s="3" t="n"/>
    </row>
    <row r="41">
      <c r="A41" s="10" t="n"/>
      <c r="B41" s="4" t="n"/>
      <c r="C41" s="11">
        <f>IF(B41="","",IFERROR(VLOOKUP(B41,商品マスタ!$A$2:$B$201,2,FALSE),"コード未登録"))</f>
        <v/>
      </c>
      <c r="D41" s="4" t="n"/>
      <c r="E41" s="4" t="n"/>
      <c r="F41" s="3" t="n"/>
    </row>
    <row r="42">
      <c r="A42" s="10" t="n"/>
      <c r="B42" s="4" t="n"/>
      <c r="C42" s="11">
        <f>IF(B42="","",IFERROR(VLOOKUP(B42,商品マスタ!$A$2:$B$201,2,FALSE),"コード未登録"))</f>
        <v/>
      </c>
      <c r="D42" s="4" t="n"/>
      <c r="E42" s="4" t="n"/>
      <c r="F42" s="3" t="n"/>
    </row>
    <row r="43">
      <c r="A43" s="10" t="n"/>
      <c r="B43" s="4" t="n"/>
      <c r="C43" s="11">
        <f>IF(B43="","",IFERROR(VLOOKUP(B43,商品マスタ!$A$2:$B$201,2,FALSE),"コード未登録"))</f>
        <v/>
      </c>
      <c r="D43" s="4" t="n"/>
      <c r="E43" s="4" t="n"/>
      <c r="F43" s="3" t="n"/>
    </row>
    <row r="44">
      <c r="A44" s="10" t="n"/>
      <c r="B44" s="4" t="n"/>
      <c r="C44" s="11">
        <f>IF(B44="","",IFERROR(VLOOKUP(B44,商品マスタ!$A$2:$B$201,2,FALSE),"コード未登録"))</f>
        <v/>
      </c>
      <c r="D44" s="4" t="n"/>
      <c r="E44" s="4" t="n"/>
      <c r="F44" s="3" t="n"/>
    </row>
    <row r="45">
      <c r="A45" s="10" t="n"/>
      <c r="B45" s="4" t="n"/>
      <c r="C45" s="11">
        <f>IF(B45="","",IFERROR(VLOOKUP(B45,商品マスタ!$A$2:$B$201,2,FALSE),"コード未登録"))</f>
        <v/>
      </c>
      <c r="D45" s="4" t="n"/>
      <c r="E45" s="4" t="n"/>
      <c r="F45" s="3" t="n"/>
    </row>
    <row r="46">
      <c r="A46" s="10" t="n"/>
      <c r="B46" s="4" t="n"/>
      <c r="C46" s="11">
        <f>IF(B46="","",IFERROR(VLOOKUP(B46,商品マスタ!$A$2:$B$201,2,FALSE),"コード未登録"))</f>
        <v/>
      </c>
      <c r="D46" s="4" t="n"/>
      <c r="E46" s="4" t="n"/>
      <c r="F46" s="3" t="n"/>
    </row>
    <row r="47">
      <c r="A47" s="10" t="n"/>
      <c r="B47" s="4" t="n"/>
      <c r="C47" s="11">
        <f>IF(B47="","",IFERROR(VLOOKUP(B47,商品マスタ!$A$2:$B$201,2,FALSE),"コード未登録"))</f>
        <v/>
      </c>
      <c r="D47" s="4" t="n"/>
      <c r="E47" s="4" t="n"/>
      <c r="F47" s="3" t="n"/>
    </row>
    <row r="48">
      <c r="A48" s="10" t="n"/>
      <c r="B48" s="4" t="n"/>
      <c r="C48" s="11">
        <f>IF(B48="","",IFERROR(VLOOKUP(B48,商品マスタ!$A$2:$B$201,2,FALSE),"コード未登録"))</f>
        <v/>
      </c>
      <c r="D48" s="4" t="n"/>
      <c r="E48" s="4" t="n"/>
      <c r="F48" s="3" t="n"/>
    </row>
    <row r="49">
      <c r="A49" s="10" t="n"/>
      <c r="B49" s="4" t="n"/>
      <c r="C49" s="11">
        <f>IF(B49="","",IFERROR(VLOOKUP(B49,商品マスタ!$A$2:$B$201,2,FALSE),"コード未登録"))</f>
        <v/>
      </c>
      <c r="D49" s="4" t="n"/>
      <c r="E49" s="4" t="n"/>
      <c r="F49" s="3" t="n"/>
    </row>
    <row r="50">
      <c r="A50" s="10" t="n"/>
      <c r="B50" s="4" t="n"/>
      <c r="C50" s="11">
        <f>IF(B50="","",IFERROR(VLOOKUP(B50,商品マスタ!$A$2:$B$201,2,FALSE),"コード未登録"))</f>
        <v/>
      </c>
      <c r="D50" s="4" t="n"/>
      <c r="E50" s="4" t="n"/>
      <c r="F50" s="3" t="n"/>
    </row>
    <row r="51">
      <c r="A51" s="10" t="n"/>
      <c r="B51" s="4" t="n"/>
      <c r="C51" s="11">
        <f>IF(B51="","",IFERROR(VLOOKUP(B51,商品マスタ!$A$2:$B$201,2,FALSE),"コード未登録"))</f>
        <v/>
      </c>
      <c r="D51" s="4" t="n"/>
      <c r="E51" s="4" t="n"/>
      <c r="F51" s="3" t="n"/>
    </row>
    <row r="52">
      <c r="A52" s="10" t="n"/>
      <c r="B52" s="4" t="n"/>
      <c r="C52" s="11">
        <f>IF(B52="","",IFERROR(VLOOKUP(B52,商品マスタ!$A$2:$B$201,2,FALSE),"コード未登録"))</f>
        <v/>
      </c>
      <c r="D52" s="4" t="n"/>
      <c r="E52" s="4" t="n"/>
      <c r="F52" s="3" t="n"/>
    </row>
    <row r="53">
      <c r="A53" s="10" t="n"/>
      <c r="B53" s="4" t="n"/>
      <c r="C53" s="11">
        <f>IF(B53="","",IFERROR(VLOOKUP(B53,商品マスタ!$A$2:$B$201,2,FALSE),"コード未登録"))</f>
        <v/>
      </c>
      <c r="D53" s="4" t="n"/>
      <c r="E53" s="4" t="n"/>
      <c r="F53" s="3" t="n"/>
    </row>
    <row r="54">
      <c r="A54" s="10" t="n"/>
      <c r="B54" s="4" t="n"/>
      <c r="C54" s="11">
        <f>IF(B54="","",IFERROR(VLOOKUP(B54,商品マスタ!$A$2:$B$201,2,FALSE),"コード未登録"))</f>
        <v/>
      </c>
      <c r="D54" s="4" t="n"/>
      <c r="E54" s="4" t="n"/>
      <c r="F54" s="3" t="n"/>
    </row>
    <row r="55">
      <c r="A55" s="10" t="n"/>
      <c r="B55" s="4" t="n"/>
      <c r="C55" s="11">
        <f>IF(B55="","",IFERROR(VLOOKUP(B55,商品マスタ!$A$2:$B$201,2,FALSE),"コード未登録"))</f>
        <v/>
      </c>
      <c r="D55" s="4" t="n"/>
      <c r="E55" s="4" t="n"/>
      <c r="F55" s="3" t="n"/>
    </row>
    <row r="56">
      <c r="A56" s="10" t="n"/>
      <c r="B56" s="4" t="n"/>
      <c r="C56" s="11">
        <f>IF(B56="","",IFERROR(VLOOKUP(B56,商品マスタ!$A$2:$B$201,2,FALSE),"コード未登録"))</f>
        <v/>
      </c>
      <c r="D56" s="4" t="n"/>
      <c r="E56" s="4" t="n"/>
      <c r="F56" s="3" t="n"/>
    </row>
    <row r="57">
      <c r="A57" s="10" t="n"/>
      <c r="B57" s="4" t="n"/>
      <c r="C57" s="11">
        <f>IF(B57="","",IFERROR(VLOOKUP(B57,商品マスタ!$A$2:$B$201,2,FALSE),"コード未登録"))</f>
        <v/>
      </c>
      <c r="D57" s="4" t="n"/>
      <c r="E57" s="4" t="n"/>
      <c r="F57" s="3" t="n"/>
    </row>
    <row r="58">
      <c r="A58" s="10" t="n"/>
      <c r="B58" s="4" t="n"/>
      <c r="C58" s="11">
        <f>IF(B58="","",IFERROR(VLOOKUP(B58,商品マスタ!$A$2:$B$201,2,FALSE),"コード未登録"))</f>
        <v/>
      </c>
      <c r="D58" s="4" t="n"/>
      <c r="E58" s="4" t="n"/>
      <c r="F58" s="3" t="n"/>
    </row>
    <row r="59">
      <c r="A59" s="10" t="n"/>
      <c r="B59" s="4" t="n"/>
      <c r="C59" s="11">
        <f>IF(B59="","",IFERROR(VLOOKUP(B59,商品マスタ!$A$2:$B$201,2,FALSE),"コード未登録"))</f>
        <v/>
      </c>
      <c r="D59" s="4" t="n"/>
      <c r="E59" s="4" t="n"/>
      <c r="F59" s="3" t="n"/>
    </row>
    <row r="60">
      <c r="A60" s="10" t="n"/>
      <c r="B60" s="4" t="n"/>
      <c r="C60" s="11">
        <f>IF(B60="","",IFERROR(VLOOKUP(B60,商品マスタ!$A$2:$B$201,2,FALSE),"コード未登録"))</f>
        <v/>
      </c>
      <c r="D60" s="4" t="n"/>
      <c r="E60" s="4" t="n"/>
      <c r="F60" s="3" t="n"/>
    </row>
    <row r="61">
      <c r="A61" s="10" t="n"/>
      <c r="B61" s="4" t="n"/>
      <c r="C61" s="11">
        <f>IF(B61="","",IFERROR(VLOOKUP(B61,商品マスタ!$A$2:$B$201,2,FALSE),"コード未登録"))</f>
        <v/>
      </c>
      <c r="D61" s="4" t="n"/>
      <c r="E61" s="4" t="n"/>
      <c r="F61" s="3" t="n"/>
    </row>
    <row r="62">
      <c r="A62" s="10" t="n"/>
      <c r="B62" s="4" t="n"/>
      <c r="C62" s="11">
        <f>IF(B62="","",IFERROR(VLOOKUP(B62,商品マスタ!$A$2:$B$201,2,FALSE),"コード未登録"))</f>
        <v/>
      </c>
      <c r="D62" s="4" t="n"/>
      <c r="E62" s="4" t="n"/>
      <c r="F62" s="3" t="n"/>
    </row>
    <row r="63">
      <c r="A63" s="10" t="n"/>
      <c r="B63" s="4" t="n"/>
      <c r="C63" s="11">
        <f>IF(B63="","",IFERROR(VLOOKUP(B63,商品マスタ!$A$2:$B$201,2,FALSE),"コード未登録"))</f>
        <v/>
      </c>
      <c r="D63" s="4" t="n"/>
      <c r="E63" s="4" t="n"/>
      <c r="F63" s="3" t="n"/>
    </row>
    <row r="64">
      <c r="A64" s="10" t="n"/>
      <c r="B64" s="4" t="n"/>
      <c r="C64" s="11">
        <f>IF(B64="","",IFERROR(VLOOKUP(B64,商品マスタ!$A$2:$B$201,2,FALSE),"コード未登録"))</f>
        <v/>
      </c>
      <c r="D64" s="4" t="n"/>
      <c r="E64" s="4" t="n"/>
      <c r="F64" s="3" t="n"/>
    </row>
    <row r="65">
      <c r="A65" s="10" t="n"/>
      <c r="B65" s="4" t="n"/>
      <c r="C65" s="11">
        <f>IF(B65="","",IFERROR(VLOOKUP(B65,商品マスタ!$A$2:$B$201,2,FALSE),"コード未登録"))</f>
        <v/>
      </c>
      <c r="D65" s="4" t="n"/>
      <c r="E65" s="4" t="n"/>
      <c r="F65" s="3" t="n"/>
    </row>
    <row r="66">
      <c r="A66" s="10" t="n"/>
      <c r="B66" s="4" t="n"/>
      <c r="C66" s="11">
        <f>IF(B66="","",IFERROR(VLOOKUP(B66,商品マスタ!$A$2:$B$201,2,FALSE),"コード未登録"))</f>
        <v/>
      </c>
      <c r="D66" s="4" t="n"/>
      <c r="E66" s="4" t="n"/>
      <c r="F66" s="3" t="n"/>
    </row>
    <row r="67">
      <c r="A67" s="10" t="n"/>
      <c r="B67" s="4" t="n"/>
      <c r="C67" s="11">
        <f>IF(B67="","",IFERROR(VLOOKUP(B67,商品マスタ!$A$2:$B$201,2,FALSE),"コード未登録"))</f>
        <v/>
      </c>
      <c r="D67" s="4" t="n"/>
      <c r="E67" s="4" t="n"/>
      <c r="F67" s="3" t="n"/>
    </row>
    <row r="68">
      <c r="A68" s="10" t="n"/>
      <c r="B68" s="4" t="n"/>
      <c r="C68" s="11">
        <f>IF(B68="","",IFERROR(VLOOKUP(B68,商品マスタ!$A$2:$B$201,2,FALSE),"コード未登録"))</f>
        <v/>
      </c>
      <c r="D68" s="4" t="n"/>
      <c r="E68" s="4" t="n"/>
      <c r="F68" s="3" t="n"/>
    </row>
    <row r="69">
      <c r="A69" s="10" t="n"/>
      <c r="B69" s="4" t="n"/>
      <c r="C69" s="11">
        <f>IF(B69="","",IFERROR(VLOOKUP(B69,商品マスタ!$A$2:$B$201,2,FALSE),"コード未登録"))</f>
        <v/>
      </c>
      <c r="D69" s="4" t="n"/>
      <c r="E69" s="4" t="n"/>
      <c r="F69" s="3" t="n"/>
    </row>
    <row r="70">
      <c r="A70" s="10" t="n"/>
      <c r="B70" s="4" t="n"/>
      <c r="C70" s="11">
        <f>IF(B70="","",IFERROR(VLOOKUP(B70,商品マスタ!$A$2:$B$201,2,FALSE),"コード未登録"))</f>
        <v/>
      </c>
      <c r="D70" s="4" t="n"/>
      <c r="E70" s="4" t="n"/>
      <c r="F70" s="3" t="n"/>
    </row>
    <row r="71">
      <c r="A71" s="10" t="n"/>
      <c r="B71" s="4" t="n"/>
      <c r="C71" s="11">
        <f>IF(B71="","",IFERROR(VLOOKUP(B71,商品マスタ!$A$2:$B$201,2,FALSE),"コード未登録"))</f>
        <v/>
      </c>
      <c r="D71" s="4" t="n"/>
      <c r="E71" s="4" t="n"/>
      <c r="F71" s="3" t="n"/>
    </row>
    <row r="72">
      <c r="A72" s="10" t="n"/>
      <c r="B72" s="4" t="n"/>
      <c r="C72" s="11">
        <f>IF(B72="","",IFERROR(VLOOKUP(B72,商品マスタ!$A$2:$B$201,2,FALSE),"コード未登録"))</f>
        <v/>
      </c>
      <c r="D72" s="4" t="n"/>
      <c r="E72" s="4" t="n"/>
      <c r="F72" s="3" t="n"/>
    </row>
    <row r="73">
      <c r="A73" s="10" t="n"/>
      <c r="B73" s="4" t="n"/>
      <c r="C73" s="11">
        <f>IF(B73="","",IFERROR(VLOOKUP(B73,商品マスタ!$A$2:$B$201,2,FALSE),"コード未登録"))</f>
        <v/>
      </c>
      <c r="D73" s="4" t="n"/>
      <c r="E73" s="4" t="n"/>
      <c r="F73" s="3" t="n"/>
    </row>
    <row r="74">
      <c r="A74" s="10" t="n"/>
      <c r="B74" s="4" t="n"/>
      <c r="C74" s="11">
        <f>IF(B74="","",IFERROR(VLOOKUP(B74,商品マスタ!$A$2:$B$201,2,FALSE),"コード未登録"))</f>
        <v/>
      </c>
      <c r="D74" s="4" t="n"/>
      <c r="E74" s="4" t="n"/>
      <c r="F74" s="3" t="n"/>
    </row>
    <row r="75">
      <c r="A75" s="10" t="n"/>
      <c r="B75" s="4" t="n"/>
      <c r="C75" s="11">
        <f>IF(B75="","",IFERROR(VLOOKUP(B75,商品マスタ!$A$2:$B$201,2,FALSE),"コード未登録"))</f>
        <v/>
      </c>
      <c r="D75" s="4" t="n"/>
      <c r="E75" s="4" t="n"/>
      <c r="F75" s="3" t="n"/>
    </row>
    <row r="76">
      <c r="A76" s="10" t="n"/>
      <c r="B76" s="4" t="n"/>
      <c r="C76" s="11">
        <f>IF(B76="","",IFERROR(VLOOKUP(B76,商品マスタ!$A$2:$B$201,2,FALSE),"コード未登録"))</f>
        <v/>
      </c>
      <c r="D76" s="4" t="n"/>
      <c r="E76" s="4" t="n"/>
      <c r="F76" s="3" t="n"/>
    </row>
    <row r="77">
      <c r="A77" s="10" t="n"/>
      <c r="B77" s="4" t="n"/>
      <c r="C77" s="11">
        <f>IF(B77="","",IFERROR(VLOOKUP(B77,商品マスタ!$A$2:$B$201,2,FALSE),"コード未登録"))</f>
        <v/>
      </c>
      <c r="D77" s="4" t="n"/>
      <c r="E77" s="4" t="n"/>
      <c r="F77" s="3" t="n"/>
    </row>
    <row r="78">
      <c r="A78" s="10" t="n"/>
      <c r="B78" s="4" t="n"/>
      <c r="C78" s="11">
        <f>IF(B78="","",IFERROR(VLOOKUP(B78,商品マスタ!$A$2:$B$201,2,FALSE),"コード未登録"))</f>
        <v/>
      </c>
      <c r="D78" s="4" t="n"/>
      <c r="E78" s="4" t="n"/>
      <c r="F78" s="3" t="n"/>
    </row>
    <row r="79">
      <c r="A79" s="10" t="n"/>
      <c r="B79" s="4" t="n"/>
      <c r="C79" s="11">
        <f>IF(B79="","",IFERROR(VLOOKUP(B79,商品マスタ!$A$2:$B$201,2,FALSE),"コード未登録"))</f>
        <v/>
      </c>
      <c r="D79" s="4" t="n"/>
      <c r="E79" s="4" t="n"/>
      <c r="F79" s="3" t="n"/>
    </row>
    <row r="80">
      <c r="A80" s="10" t="n"/>
      <c r="B80" s="4" t="n"/>
      <c r="C80" s="11">
        <f>IF(B80="","",IFERROR(VLOOKUP(B80,商品マスタ!$A$2:$B$201,2,FALSE),"コード未登録"))</f>
        <v/>
      </c>
      <c r="D80" s="4" t="n"/>
      <c r="E80" s="4" t="n"/>
      <c r="F80" s="3" t="n"/>
    </row>
    <row r="81">
      <c r="A81" s="10" t="n"/>
      <c r="B81" s="4" t="n"/>
      <c r="C81" s="11">
        <f>IF(B81="","",IFERROR(VLOOKUP(B81,商品マスタ!$A$2:$B$201,2,FALSE),"コード未登録"))</f>
        <v/>
      </c>
      <c r="D81" s="4" t="n"/>
      <c r="E81" s="4" t="n"/>
      <c r="F81" s="3" t="n"/>
    </row>
    <row r="82">
      <c r="A82" s="10" t="n"/>
      <c r="B82" s="4" t="n"/>
      <c r="C82" s="11">
        <f>IF(B82="","",IFERROR(VLOOKUP(B82,商品マスタ!$A$2:$B$201,2,FALSE),"コード未登録"))</f>
        <v/>
      </c>
      <c r="D82" s="4" t="n"/>
      <c r="E82" s="4" t="n"/>
      <c r="F82" s="3" t="n"/>
    </row>
    <row r="83">
      <c r="A83" s="10" t="n"/>
      <c r="B83" s="4" t="n"/>
      <c r="C83" s="11">
        <f>IF(B83="","",IFERROR(VLOOKUP(B83,商品マスタ!$A$2:$B$201,2,FALSE),"コード未登録"))</f>
        <v/>
      </c>
      <c r="D83" s="4" t="n"/>
      <c r="E83" s="4" t="n"/>
      <c r="F83" s="3" t="n"/>
    </row>
    <row r="84">
      <c r="A84" s="10" t="n"/>
      <c r="B84" s="4" t="n"/>
      <c r="C84" s="11">
        <f>IF(B84="","",IFERROR(VLOOKUP(B84,商品マスタ!$A$2:$B$201,2,FALSE),"コード未登録"))</f>
        <v/>
      </c>
      <c r="D84" s="4" t="n"/>
      <c r="E84" s="4" t="n"/>
      <c r="F84" s="3" t="n"/>
    </row>
    <row r="85">
      <c r="A85" s="10" t="n"/>
      <c r="B85" s="4" t="n"/>
      <c r="C85" s="11">
        <f>IF(B85="","",IFERROR(VLOOKUP(B85,商品マスタ!$A$2:$B$201,2,FALSE),"コード未登録"))</f>
        <v/>
      </c>
      <c r="D85" s="4" t="n"/>
      <c r="E85" s="4" t="n"/>
      <c r="F85" s="3" t="n"/>
    </row>
    <row r="86">
      <c r="A86" s="10" t="n"/>
      <c r="B86" s="4" t="n"/>
      <c r="C86" s="11">
        <f>IF(B86="","",IFERROR(VLOOKUP(B86,商品マスタ!$A$2:$B$201,2,FALSE),"コード未登録"))</f>
        <v/>
      </c>
      <c r="D86" s="4" t="n"/>
      <c r="E86" s="4" t="n"/>
      <c r="F86" s="3" t="n"/>
    </row>
    <row r="87">
      <c r="A87" s="10" t="n"/>
      <c r="B87" s="4" t="n"/>
      <c r="C87" s="11">
        <f>IF(B87="","",IFERROR(VLOOKUP(B87,商品マスタ!$A$2:$B$201,2,FALSE),"コード未登録"))</f>
        <v/>
      </c>
      <c r="D87" s="4" t="n"/>
      <c r="E87" s="4" t="n"/>
      <c r="F87" s="3" t="n"/>
    </row>
    <row r="88">
      <c r="A88" s="10" t="n"/>
      <c r="B88" s="4" t="n"/>
      <c r="C88" s="11">
        <f>IF(B88="","",IFERROR(VLOOKUP(B88,商品マスタ!$A$2:$B$201,2,FALSE),"コード未登録"))</f>
        <v/>
      </c>
      <c r="D88" s="4" t="n"/>
      <c r="E88" s="4" t="n"/>
      <c r="F88" s="3" t="n"/>
    </row>
    <row r="89">
      <c r="A89" s="10" t="n"/>
      <c r="B89" s="4" t="n"/>
      <c r="C89" s="11">
        <f>IF(B89="","",IFERROR(VLOOKUP(B89,商品マスタ!$A$2:$B$201,2,FALSE),"コード未登録"))</f>
        <v/>
      </c>
      <c r="D89" s="4" t="n"/>
      <c r="E89" s="4" t="n"/>
      <c r="F89" s="3" t="n"/>
    </row>
    <row r="90">
      <c r="A90" s="10" t="n"/>
      <c r="B90" s="4" t="n"/>
      <c r="C90" s="11">
        <f>IF(B90="","",IFERROR(VLOOKUP(B90,商品マスタ!$A$2:$B$201,2,FALSE),"コード未登録"))</f>
        <v/>
      </c>
      <c r="D90" s="4" t="n"/>
      <c r="E90" s="4" t="n"/>
      <c r="F90" s="3" t="n"/>
    </row>
    <row r="91">
      <c r="A91" s="10" t="n"/>
      <c r="B91" s="4" t="n"/>
      <c r="C91" s="11">
        <f>IF(B91="","",IFERROR(VLOOKUP(B91,商品マスタ!$A$2:$B$201,2,FALSE),"コード未登録"))</f>
        <v/>
      </c>
      <c r="D91" s="4" t="n"/>
      <c r="E91" s="4" t="n"/>
      <c r="F91" s="3" t="n"/>
    </row>
    <row r="92">
      <c r="A92" s="10" t="n"/>
      <c r="B92" s="4" t="n"/>
      <c r="C92" s="11">
        <f>IF(B92="","",IFERROR(VLOOKUP(B92,商品マスタ!$A$2:$B$201,2,FALSE),"コード未登録"))</f>
        <v/>
      </c>
      <c r="D92" s="4" t="n"/>
      <c r="E92" s="4" t="n"/>
      <c r="F92" s="3" t="n"/>
    </row>
    <row r="93">
      <c r="A93" s="10" t="n"/>
      <c r="B93" s="4" t="n"/>
      <c r="C93" s="11">
        <f>IF(B93="","",IFERROR(VLOOKUP(B93,商品マスタ!$A$2:$B$201,2,FALSE),"コード未登録"))</f>
        <v/>
      </c>
      <c r="D93" s="4" t="n"/>
      <c r="E93" s="4" t="n"/>
      <c r="F93" s="3" t="n"/>
    </row>
    <row r="94">
      <c r="A94" s="10" t="n"/>
      <c r="B94" s="4" t="n"/>
      <c r="C94" s="11">
        <f>IF(B94="","",IFERROR(VLOOKUP(B94,商品マスタ!$A$2:$B$201,2,FALSE),"コード未登録"))</f>
        <v/>
      </c>
      <c r="D94" s="4" t="n"/>
      <c r="E94" s="4" t="n"/>
      <c r="F94" s="3" t="n"/>
    </row>
    <row r="95">
      <c r="A95" s="10" t="n"/>
      <c r="B95" s="4" t="n"/>
      <c r="C95" s="11">
        <f>IF(B95="","",IFERROR(VLOOKUP(B95,商品マスタ!$A$2:$B$201,2,FALSE),"コード未登録"))</f>
        <v/>
      </c>
      <c r="D95" s="4" t="n"/>
      <c r="E95" s="4" t="n"/>
      <c r="F95" s="3" t="n"/>
    </row>
    <row r="96">
      <c r="A96" s="10" t="n"/>
      <c r="B96" s="4" t="n"/>
      <c r="C96" s="11">
        <f>IF(B96="","",IFERROR(VLOOKUP(B96,商品マスタ!$A$2:$B$201,2,FALSE),"コード未登録"))</f>
        <v/>
      </c>
      <c r="D96" s="4" t="n"/>
      <c r="E96" s="4" t="n"/>
      <c r="F96" s="3" t="n"/>
    </row>
    <row r="97">
      <c r="A97" s="10" t="n"/>
      <c r="B97" s="4" t="n"/>
      <c r="C97" s="11">
        <f>IF(B97="","",IFERROR(VLOOKUP(B97,商品マスタ!$A$2:$B$201,2,FALSE),"コード未登録"))</f>
        <v/>
      </c>
      <c r="D97" s="4" t="n"/>
      <c r="E97" s="4" t="n"/>
      <c r="F97" s="3" t="n"/>
    </row>
    <row r="98">
      <c r="A98" s="10" t="n"/>
      <c r="B98" s="4" t="n"/>
      <c r="C98" s="11">
        <f>IF(B98="","",IFERROR(VLOOKUP(B98,商品マスタ!$A$2:$B$201,2,FALSE),"コード未登録"))</f>
        <v/>
      </c>
      <c r="D98" s="4" t="n"/>
      <c r="E98" s="4" t="n"/>
      <c r="F98" s="3" t="n"/>
    </row>
    <row r="99">
      <c r="A99" s="10" t="n"/>
      <c r="B99" s="4" t="n"/>
      <c r="C99" s="11">
        <f>IF(B99="","",IFERROR(VLOOKUP(B99,商品マスタ!$A$2:$B$201,2,FALSE),"コード未登録"))</f>
        <v/>
      </c>
      <c r="D99" s="4" t="n"/>
      <c r="E99" s="4" t="n"/>
      <c r="F99" s="3" t="n"/>
    </row>
    <row r="100">
      <c r="A100" s="10" t="n"/>
      <c r="B100" s="4" t="n"/>
      <c r="C100" s="11">
        <f>IF(B100="","",IFERROR(VLOOKUP(B100,商品マスタ!$A$2:$B$201,2,FALSE),"コード未登録"))</f>
        <v/>
      </c>
      <c r="D100" s="4" t="n"/>
      <c r="E100" s="4" t="n"/>
      <c r="F100" s="3" t="n"/>
    </row>
    <row r="101">
      <c r="A101" s="10" t="n"/>
      <c r="B101" s="4" t="n"/>
      <c r="C101" s="11">
        <f>IF(B101="","",IFERROR(VLOOKUP(B101,商品マスタ!$A$2:$B$201,2,FALSE),"コード未登録"))</f>
        <v/>
      </c>
      <c r="D101" s="4" t="n"/>
      <c r="E101" s="4" t="n"/>
      <c r="F101" s="3" t="n"/>
    </row>
    <row r="102">
      <c r="A102" s="10" t="n"/>
      <c r="B102" s="4" t="n"/>
      <c r="C102" s="11">
        <f>IF(B102="","",IFERROR(VLOOKUP(B102,商品マスタ!$A$2:$B$201,2,FALSE),"コード未登録"))</f>
        <v/>
      </c>
      <c r="D102" s="4" t="n"/>
      <c r="E102" s="4" t="n"/>
      <c r="F102" s="3" t="n"/>
    </row>
    <row r="103">
      <c r="A103" s="10" t="n"/>
      <c r="B103" s="4" t="n"/>
      <c r="C103" s="11">
        <f>IF(B103="","",IFERROR(VLOOKUP(B103,商品マスタ!$A$2:$B$201,2,FALSE),"コード未登録"))</f>
        <v/>
      </c>
      <c r="D103" s="4" t="n"/>
      <c r="E103" s="4" t="n"/>
      <c r="F103" s="3" t="n"/>
    </row>
    <row r="104">
      <c r="A104" s="10" t="n"/>
      <c r="B104" s="4" t="n"/>
      <c r="C104" s="11">
        <f>IF(B104="","",IFERROR(VLOOKUP(B104,商品マスタ!$A$2:$B$201,2,FALSE),"コード未登録"))</f>
        <v/>
      </c>
      <c r="D104" s="4" t="n"/>
      <c r="E104" s="4" t="n"/>
      <c r="F104" s="3" t="n"/>
    </row>
    <row r="105">
      <c r="A105" s="10" t="n"/>
      <c r="B105" s="4" t="n"/>
      <c r="C105" s="11">
        <f>IF(B105="","",IFERROR(VLOOKUP(B105,商品マスタ!$A$2:$B$201,2,FALSE),"コード未登録"))</f>
        <v/>
      </c>
      <c r="D105" s="4" t="n"/>
      <c r="E105" s="4" t="n"/>
      <c r="F105" s="3" t="n"/>
    </row>
    <row r="106">
      <c r="A106" s="10" t="n"/>
      <c r="B106" s="4" t="n"/>
      <c r="C106" s="11">
        <f>IF(B106="","",IFERROR(VLOOKUP(B106,商品マスタ!$A$2:$B$201,2,FALSE),"コード未登録"))</f>
        <v/>
      </c>
      <c r="D106" s="4" t="n"/>
      <c r="E106" s="4" t="n"/>
      <c r="F106" s="3" t="n"/>
    </row>
    <row r="107">
      <c r="A107" s="10" t="n"/>
      <c r="B107" s="4" t="n"/>
      <c r="C107" s="11">
        <f>IF(B107="","",IFERROR(VLOOKUP(B107,商品マスタ!$A$2:$B$201,2,FALSE),"コード未登録"))</f>
        <v/>
      </c>
      <c r="D107" s="4" t="n"/>
      <c r="E107" s="4" t="n"/>
      <c r="F107" s="3" t="n"/>
    </row>
    <row r="108">
      <c r="A108" s="10" t="n"/>
      <c r="B108" s="4" t="n"/>
      <c r="C108" s="11">
        <f>IF(B108="","",IFERROR(VLOOKUP(B108,商品マスタ!$A$2:$B$201,2,FALSE),"コード未登録"))</f>
        <v/>
      </c>
      <c r="D108" s="4" t="n"/>
      <c r="E108" s="4" t="n"/>
      <c r="F108" s="3" t="n"/>
    </row>
    <row r="109">
      <c r="A109" s="10" t="n"/>
      <c r="B109" s="4" t="n"/>
      <c r="C109" s="11">
        <f>IF(B109="","",IFERROR(VLOOKUP(B109,商品マスタ!$A$2:$B$201,2,FALSE),"コード未登録"))</f>
        <v/>
      </c>
      <c r="D109" s="4" t="n"/>
      <c r="E109" s="4" t="n"/>
      <c r="F109" s="3" t="n"/>
    </row>
    <row r="110">
      <c r="A110" s="10" t="n"/>
      <c r="B110" s="4" t="n"/>
      <c r="C110" s="11">
        <f>IF(B110="","",IFERROR(VLOOKUP(B110,商品マスタ!$A$2:$B$201,2,FALSE),"コード未登録"))</f>
        <v/>
      </c>
      <c r="D110" s="4" t="n"/>
      <c r="E110" s="4" t="n"/>
      <c r="F110" s="3" t="n"/>
    </row>
    <row r="111">
      <c r="A111" s="10" t="n"/>
      <c r="B111" s="4" t="n"/>
      <c r="C111" s="11">
        <f>IF(B111="","",IFERROR(VLOOKUP(B111,商品マスタ!$A$2:$B$201,2,FALSE),"コード未登録"))</f>
        <v/>
      </c>
      <c r="D111" s="4" t="n"/>
      <c r="E111" s="4" t="n"/>
      <c r="F111" s="3" t="n"/>
    </row>
    <row r="112">
      <c r="A112" s="10" t="n"/>
      <c r="B112" s="4" t="n"/>
      <c r="C112" s="11">
        <f>IF(B112="","",IFERROR(VLOOKUP(B112,商品マスタ!$A$2:$B$201,2,FALSE),"コード未登録"))</f>
        <v/>
      </c>
      <c r="D112" s="4" t="n"/>
      <c r="E112" s="4" t="n"/>
      <c r="F112" s="3" t="n"/>
    </row>
    <row r="113">
      <c r="A113" s="10" t="n"/>
      <c r="B113" s="4" t="n"/>
      <c r="C113" s="11">
        <f>IF(B113="","",IFERROR(VLOOKUP(B113,商品マスタ!$A$2:$B$201,2,FALSE),"コード未登録"))</f>
        <v/>
      </c>
      <c r="D113" s="4" t="n"/>
      <c r="E113" s="4" t="n"/>
      <c r="F113" s="3" t="n"/>
    </row>
    <row r="114">
      <c r="A114" s="10" t="n"/>
      <c r="B114" s="4" t="n"/>
      <c r="C114" s="11">
        <f>IF(B114="","",IFERROR(VLOOKUP(B114,商品マスタ!$A$2:$B$201,2,FALSE),"コード未登録"))</f>
        <v/>
      </c>
      <c r="D114" s="4" t="n"/>
      <c r="E114" s="4" t="n"/>
      <c r="F114" s="3" t="n"/>
    </row>
    <row r="115">
      <c r="A115" s="10" t="n"/>
      <c r="B115" s="4" t="n"/>
      <c r="C115" s="11">
        <f>IF(B115="","",IFERROR(VLOOKUP(B115,商品マスタ!$A$2:$B$201,2,FALSE),"コード未登録"))</f>
        <v/>
      </c>
      <c r="D115" s="4" t="n"/>
      <c r="E115" s="4" t="n"/>
      <c r="F115" s="3" t="n"/>
    </row>
    <row r="116">
      <c r="A116" s="10" t="n"/>
      <c r="B116" s="4" t="n"/>
      <c r="C116" s="11">
        <f>IF(B116="","",IFERROR(VLOOKUP(B116,商品マスタ!$A$2:$B$201,2,FALSE),"コード未登録"))</f>
        <v/>
      </c>
      <c r="D116" s="4" t="n"/>
      <c r="E116" s="4" t="n"/>
      <c r="F116" s="3" t="n"/>
    </row>
    <row r="117">
      <c r="A117" s="10" t="n"/>
      <c r="B117" s="4" t="n"/>
      <c r="C117" s="11">
        <f>IF(B117="","",IFERROR(VLOOKUP(B117,商品マスタ!$A$2:$B$201,2,FALSE),"コード未登録"))</f>
        <v/>
      </c>
      <c r="D117" s="4" t="n"/>
      <c r="E117" s="4" t="n"/>
      <c r="F117" s="3" t="n"/>
    </row>
    <row r="118">
      <c r="A118" s="10" t="n"/>
      <c r="B118" s="4" t="n"/>
      <c r="C118" s="11">
        <f>IF(B118="","",IFERROR(VLOOKUP(B118,商品マスタ!$A$2:$B$201,2,FALSE),"コード未登録"))</f>
        <v/>
      </c>
      <c r="D118" s="4" t="n"/>
      <c r="E118" s="4" t="n"/>
      <c r="F118" s="3" t="n"/>
    </row>
    <row r="119">
      <c r="A119" s="10" t="n"/>
      <c r="B119" s="4" t="n"/>
      <c r="C119" s="11">
        <f>IF(B119="","",IFERROR(VLOOKUP(B119,商品マスタ!$A$2:$B$201,2,FALSE),"コード未登録"))</f>
        <v/>
      </c>
      <c r="D119" s="4" t="n"/>
      <c r="E119" s="4" t="n"/>
      <c r="F119" s="3" t="n"/>
    </row>
    <row r="120">
      <c r="A120" s="10" t="n"/>
      <c r="B120" s="4" t="n"/>
      <c r="C120" s="11">
        <f>IF(B120="","",IFERROR(VLOOKUP(B120,商品マスタ!$A$2:$B$201,2,FALSE),"コード未登録"))</f>
        <v/>
      </c>
      <c r="D120" s="4" t="n"/>
      <c r="E120" s="4" t="n"/>
      <c r="F120" s="3" t="n"/>
    </row>
    <row r="121">
      <c r="A121" s="10" t="n"/>
      <c r="B121" s="4" t="n"/>
      <c r="C121" s="11">
        <f>IF(B121="","",IFERROR(VLOOKUP(B121,商品マスタ!$A$2:$B$201,2,FALSE),"コード未登録"))</f>
        <v/>
      </c>
      <c r="D121" s="4" t="n"/>
      <c r="E121" s="4" t="n"/>
      <c r="F121" s="3" t="n"/>
    </row>
    <row r="122">
      <c r="A122" s="10" t="n"/>
      <c r="B122" s="4" t="n"/>
      <c r="C122" s="11">
        <f>IF(B122="","",IFERROR(VLOOKUP(B122,商品マスタ!$A$2:$B$201,2,FALSE),"コード未登録"))</f>
        <v/>
      </c>
      <c r="D122" s="4" t="n"/>
      <c r="E122" s="4" t="n"/>
      <c r="F122" s="3" t="n"/>
    </row>
    <row r="123">
      <c r="A123" s="10" t="n"/>
      <c r="B123" s="4" t="n"/>
      <c r="C123" s="11">
        <f>IF(B123="","",IFERROR(VLOOKUP(B123,商品マスタ!$A$2:$B$201,2,FALSE),"コード未登録"))</f>
        <v/>
      </c>
      <c r="D123" s="4" t="n"/>
      <c r="E123" s="4" t="n"/>
      <c r="F123" s="3" t="n"/>
    </row>
    <row r="124">
      <c r="A124" s="10" t="n"/>
      <c r="B124" s="4" t="n"/>
      <c r="C124" s="11">
        <f>IF(B124="","",IFERROR(VLOOKUP(B124,商品マスタ!$A$2:$B$201,2,FALSE),"コード未登録"))</f>
        <v/>
      </c>
      <c r="D124" s="4" t="n"/>
      <c r="E124" s="4" t="n"/>
      <c r="F124" s="3" t="n"/>
    </row>
    <row r="125">
      <c r="A125" s="10" t="n"/>
      <c r="B125" s="4" t="n"/>
      <c r="C125" s="11">
        <f>IF(B125="","",IFERROR(VLOOKUP(B125,商品マスタ!$A$2:$B$201,2,FALSE),"コード未登録"))</f>
        <v/>
      </c>
      <c r="D125" s="4" t="n"/>
      <c r="E125" s="4" t="n"/>
      <c r="F125" s="3" t="n"/>
    </row>
    <row r="126">
      <c r="A126" s="10" t="n"/>
      <c r="B126" s="4" t="n"/>
      <c r="C126" s="11">
        <f>IF(B126="","",IFERROR(VLOOKUP(B126,商品マスタ!$A$2:$B$201,2,FALSE),"コード未登録"))</f>
        <v/>
      </c>
      <c r="D126" s="4" t="n"/>
      <c r="E126" s="4" t="n"/>
      <c r="F126" s="3" t="n"/>
    </row>
    <row r="127">
      <c r="A127" s="10" t="n"/>
      <c r="B127" s="4" t="n"/>
      <c r="C127" s="11">
        <f>IF(B127="","",IFERROR(VLOOKUP(B127,商品マスタ!$A$2:$B$201,2,FALSE),"コード未登録"))</f>
        <v/>
      </c>
      <c r="D127" s="4" t="n"/>
      <c r="E127" s="4" t="n"/>
      <c r="F127" s="3" t="n"/>
    </row>
    <row r="128">
      <c r="A128" s="10" t="n"/>
      <c r="B128" s="4" t="n"/>
      <c r="C128" s="11">
        <f>IF(B128="","",IFERROR(VLOOKUP(B128,商品マスタ!$A$2:$B$201,2,FALSE),"コード未登録"))</f>
        <v/>
      </c>
      <c r="D128" s="4" t="n"/>
      <c r="E128" s="4" t="n"/>
      <c r="F128" s="3" t="n"/>
    </row>
    <row r="129">
      <c r="A129" s="10" t="n"/>
      <c r="B129" s="4" t="n"/>
      <c r="C129" s="11">
        <f>IF(B129="","",IFERROR(VLOOKUP(B129,商品マスタ!$A$2:$B$201,2,FALSE),"コード未登録"))</f>
        <v/>
      </c>
      <c r="D129" s="4" t="n"/>
      <c r="E129" s="4" t="n"/>
      <c r="F129" s="3" t="n"/>
    </row>
    <row r="130">
      <c r="A130" s="10" t="n"/>
      <c r="B130" s="4" t="n"/>
      <c r="C130" s="11">
        <f>IF(B130="","",IFERROR(VLOOKUP(B130,商品マスタ!$A$2:$B$201,2,FALSE),"コード未登録"))</f>
        <v/>
      </c>
      <c r="D130" s="4" t="n"/>
      <c r="E130" s="4" t="n"/>
      <c r="F130" s="3" t="n"/>
    </row>
    <row r="131">
      <c r="A131" s="10" t="n"/>
      <c r="B131" s="4" t="n"/>
      <c r="C131" s="11">
        <f>IF(B131="","",IFERROR(VLOOKUP(B131,商品マスタ!$A$2:$B$201,2,FALSE),"コード未登録"))</f>
        <v/>
      </c>
      <c r="D131" s="4" t="n"/>
      <c r="E131" s="4" t="n"/>
      <c r="F131" s="3" t="n"/>
    </row>
    <row r="132">
      <c r="A132" s="10" t="n"/>
      <c r="B132" s="4" t="n"/>
      <c r="C132" s="11">
        <f>IF(B132="","",IFERROR(VLOOKUP(B132,商品マスタ!$A$2:$B$201,2,FALSE),"コード未登録"))</f>
        <v/>
      </c>
      <c r="D132" s="4" t="n"/>
      <c r="E132" s="4" t="n"/>
      <c r="F132" s="3" t="n"/>
    </row>
    <row r="133">
      <c r="A133" s="10" t="n"/>
      <c r="B133" s="4" t="n"/>
      <c r="C133" s="11">
        <f>IF(B133="","",IFERROR(VLOOKUP(B133,商品マスタ!$A$2:$B$201,2,FALSE),"コード未登録"))</f>
        <v/>
      </c>
      <c r="D133" s="4" t="n"/>
      <c r="E133" s="4" t="n"/>
      <c r="F133" s="3" t="n"/>
    </row>
    <row r="134">
      <c r="A134" s="10" t="n"/>
      <c r="B134" s="4" t="n"/>
      <c r="C134" s="11">
        <f>IF(B134="","",IFERROR(VLOOKUP(B134,商品マスタ!$A$2:$B$201,2,FALSE),"コード未登録"))</f>
        <v/>
      </c>
      <c r="D134" s="4" t="n"/>
      <c r="E134" s="4" t="n"/>
      <c r="F134" s="3" t="n"/>
    </row>
    <row r="135">
      <c r="A135" s="10" t="n"/>
      <c r="B135" s="4" t="n"/>
      <c r="C135" s="11">
        <f>IF(B135="","",IFERROR(VLOOKUP(B135,商品マスタ!$A$2:$B$201,2,FALSE),"コード未登録"))</f>
        <v/>
      </c>
      <c r="D135" s="4" t="n"/>
      <c r="E135" s="4" t="n"/>
      <c r="F135" s="3" t="n"/>
    </row>
    <row r="136">
      <c r="A136" s="10" t="n"/>
      <c r="B136" s="4" t="n"/>
      <c r="C136" s="11">
        <f>IF(B136="","",IFERROR(VLOOKUP(B136,商品マスタ!$A$2:$B$201,2,FALSE),"コード未登録"))</f>
        <v/>
      </c>
      <c r="D136" s="4" t="n"/>
      <c r="E136" s="4" t="n"/>
      <c r="F136" s="3" t="n"/>
    </row>
    <row r="137">
      <c r="A137" s="10" t="n"/>
      <c r="B137" s="4" t="n"/>
      <c r="C137" s="11">
        <f>IF(B137="","",IFERROR(VLOOKUP(B137,商品マスタ!$A$2:$B$201,2,FALSE),"コード未登録"))</f>
        <v/>
      </c>
      <c r="D137" s="4" t="n"/>
      <c r="E137" s="4" t="n"/>
      <c r="F137" s="3" t="n"/>
    </row>
    <row r="138">
      <c r="A138" s="10" t="n"/>
      <c r="B138" s="4" t="n"/>
      <c r="C138" s="11">
        <f>IF(B138="","",IFERROR(VLOOKUP(B138,商品マスタ!$A$2:$B$201,2,FALSE),"コード未登録"))</f>
        <v/>
      </c>
      <c r="D138" s="4" t="n"/>
      <c r="E138" s="4" t="n"/>
      <c r="F138" s="3" t="n"/>
    </row>
    <row r="139">
      <c r="A139" s="10" t="n"/>
      <c r="B139" s="4" t="n"/>
      <c r="C139" s="11">
        <f>IF(B139="","",IFERROR(VLOOKUP(B139,商品マスタ!$A$2:$B$201,2,FALSE),"コード未登録"))</f>
        <v/>
      </c>
      <c r="D139" s="4" t="n"/>
      <c r="E139" s="4" t="n"/>
      <c r="F139" s="3" t="n"/>
    </row>
    <row r="140">
      <c r="A140" s="10" t="n"/>
      <c r="B140" s="4" t="n"/>
      <c r="C140" s="11">
        <f>IF(B140="","",IFERROR(VLOOKUP(B140,商品マスタ!$A$2:$B$201,2,FALSE),"コード未登録"))</f>
        <v/>
      </c>
      <c r="D140" s="4" t="n"/>
      <c r="E140" s="4" t="n"/>
      <c r="F140" s="3" t="n"/>
    </row>
    <row r="141">
      <c r="A141" s="10" t="n"/>
      <c r="B141" s="4" t="n"/>
      <c r="C141" s="11">
        <f>IF(B141="","",IFERROR(VLOOKUP(B141,商品マスタ!$A$2:$B$201,2,FALSE),"コード未登録"))</f>
        <v/>
      </c>
      <c r="D141" s="4" t="n"/>
      <c r="E141" s="4" t="n"/>
      <c r="F141" s="3" t="n"/>
    </row>
    <row r="142">
      <c r="A142" s="10" t="n"/>
      <c r="B142" s="4" t="n"/>
      <c r="C142" s="11">
        <f>IF(B142="","",IFERROR(VLOOKUP(B142,商品マスタ!$A$2:$B$201,2,FALSE),"コード未登録"))</f>
        <v/>
      </c>
      <c r="D142" s="4" t="n"/>
      <c r="E142" s="4" t="n"/>
      <c r="F142" s="3" t="n"/>
    </row>
    <row r="143">
      <c r="A143" s="10" t="n"/>
      <c r="B143" s="4" t="n"/>
      <c r="C143" s="11">
        <f>IF(B143="","",IFERROR(VLOOKUP(B143,商品マスタ!$A$2:$B$201,2,FALSE),"コード未登録"))</f>
        <v/>
      </c>
      <c r="D143" s="4" t="n"/>
      <c r="E143" s="4" t="n"/>
      <c r="F143" s="3" t="n"/>
    </row>
    <row r="144">
      <c r="A144" s="10" t="n"/>
      <c r="B144" s="4" t="n"/>
      <c r="C144" s="11">
        <f>IF(B144="","",IFERROR(VLOOKUP(B144,商品マスタ!$A$2:$B$201,2,FALSE),"コード未登録"))</f>
        <v/>
      </c>
      <c r="D144" s="4" t="n"/>
      <c r="E144" s="4" t="n"/>
      <c r="F144" s="3" t="n"/>
    </row>
    <row r="145">
      <c r="A145" s="10" t="n"/>
      <c r="B145" s="4" t="n"/>
      <c r="C145" s="11">
        <f>IF(B145="","",IFERROR(VLOOKUP(B145,商品マスタ!$A$2:$B$201,2,FALSE),"コード未登録"))</f>
        <v/>
      </c>
      <c r="D145" s="4" t="n"/>
      <c r="E145" s="4" t="n"/>
      <c r="F145" s="3" t="n"/>
    </row>
    <row r="146">
      <c r="A146" s="10" t="n"/>
      <c r="B146" s="4" t="n"/>
      <c r="C146" s="11">
        <f>IF(B146="","",IFERROR(VLOOKUP(B146,商品マスタ!$A$2:$B$201,2,FALSE),"コード未登録"))</f>
        <v/>
      </c>
      <c r="D146" s="4" t="n"/>
      <c r="E146" s="4" t="n"/>
      <c r="F146" s="3" t="n"/>
    </row>
    <row r="147">
      <c r="A147" s="10" t="n"/>
      <c r="B147" s="4" t="n"/>
      <c r="C147" s="11">
        <f>IF(B147="","",IFERROR(VLOOKUP(B147,商品マスタ!$A$2:$B$201,2,FALSE),"コード未登録"))</f>
        <v/>
      </c>
      <c r="D147" s="4" t="n"/>
      <c r="E147" s="4" t="n"/>
      <c r="F147" s="3" t="n"/>
    </row>
    <row r="148">
      <c r="A148" s="10" t="n"/>
      <c r="B148" s="4" t="n"/>
      <c r="C148" s="11">
        <f>IF(B148="","",IFERROR(VLOOKUP(B148,商品マスタ!$A$2:$B$201,2,FALSE),"コード未登録"))</f>
        <v/>
      </c>
      <c r="D148" s="4" t="n"/>
      <c r="E148" s="4" t="n"/>
      <c r="F148" s="3" t="n"/>
    </row>
    <row r="149">
      <c r="A149" s="10" t="n"/>
      <c r="B149" s="4" t="n"/>
      <c r="C149" s="11">
        <f>IF(B149="","",IFERROR(VLOOKUP(B149,商品マスタ!$A$2:$B$201,2,FALSE),"コード未登録"))</f>
        <v/>
      </c>
      <c r="D149" s="4" t="n"/>
      <c r="E149" s="4" t="n"/>
      <c r="F149" s="3" t="n"/>
    </row>
    <row r="150">
      <c r="A150" s="10" t="n"/>
      <c r="B150" s="4" t="n"/>
      <c r="C150" s="11">
        <f>IF(B150="","",IFERROR(VLOOKUP(B150,商品マスタ!$A$2:$B$201,2,FALSE),"コード未登録"))</f>
        <v/>
      </c>
      <c r="D150" s="4" t="n"/>
      <c r="E150" s="4" t="n"/>
      <c r="F150" s="3" t="n"/>
    </row>
    <row r="151">
      <c r="A151" s="10" t="n"/>
      <c r="B151" s="4" t="n"/>
      <c r="C151" s="11">
        <f>IF(B151="","",IFERROR(VLOOKUP(B151,商品マスタ!$A$2:$B$201,2,FALSE),"コード未登録"))</f>
        <v/>
      </c>
      <c r="D151" s="4" t="n"/>
      <c r="E151" s="4" t="n"/>
      <c r="F151" s="3" t="n"/>
    </row>
    <row r="152">
      <c r="A152" s="10" t="n"/>
      <c r="B152" s="4" t="n"/>
      <c r="C152" s="11">
        <f>IF(B152="","",IFERROR(VLOOKUP(B152,商品マスタ!$A$2:$B$201,2,FALSE),"コード未登録"))</f>
        <v/>
      </c>
      <c r="D152" s="4" t="n"/>
      <c r="E152" s="4" t="n"/>
      <c r="F152" s="3" t="n"/>
    </row>
    <row r="153">
      <c r="A153" s="10" t="n"/>
      <c r="B153" s="4" t="n"/>
      <c r="C153" s="11">
        <f>IF(B153="","",IFERROR(VLOOKUP(B153,商品マスタ!$A$2:$B$201,2,FALSE),"コード未登録"))</f>
        <v/>
      </c>
      <c r="D153" s="4" t="n"/>
      <c r="E153" s="4" t="n"/>
      <c r="F153" s="3" t="n"/>
    </row>
    <row r="154">
      <c r="A154" s="10" t="n"/>
      <c r="B154" s="4" t="n"/>
      <c r="C154" s="11">
        <f>IF(B154="","",IFERROR(VLOOKUP(B154,商品マスタ!$A$2:$B$201,2,FALSE),"コード未登録"))</f>
        <v/>
      </c>
      <c r="D154" s="4" t="n"/>
      <c r="E154" s="4" t="n"/>
      <c r="F154" s="3" t="n"/>
    </row>
    <row r="155">
      <c r="A155" s="10" t="n"/>
      <c r="B155" s="4" t="n"/>
      <c r="C155" s="11">
        <f>IF(B155="","",IFERROR(VLOOKUP(B155,商品マスタ!$A$2:$B$201,2,FALSE),"コード未登録"))</f>
        <v/>
      </c>
      <c r="D155" s="4" t="n"/>
      <c r="E155" s="4" t="n"/>
      <c r="F155" s="3" t="n"/>
    </row>
    <row r="156">
      <c r="A156" s="10" t="n"/>
      <c r="B156" s="4" t="n"/>
      <c r="C156" s="11">
        <f>IF(B156="","",IFERROR(VLOOKUP(B156,商品マスタ!$A$2:$B$201,2,FALSE),"コード未登録"))</f>
        <v/>
      </c>
      <c r="D156" s="4" t="n"/>
      <c r="E156" s="4" t="n"/>
      <c r="F156" s="3" t="n"/>
    </row>
    <row r="157">
      <c r="A157" s="10" t="n"/>
      <c r="B157" s="4" t="n"/>
      <c r="C157" s="11">
        <f>IF(B157="","",IFERROR(VLOOKUP(B157,商品マスタ!$A$2:$B$201,2,FALSE),"コード未登録"))</f>
        <v/>
      </c>
      <c r="D157" s="4" t="n"/>
      <c r="E157" s="4" t="n"/>
      <c r="F157" s="3" t="n"/>
    </row>
    <row r="158">
      <c r="A158" s="10" t="n"/>
      <c r="B158" s="4" t="n"/>
      <c r="C158" s="11">
        <f>IF(B158="","",IFERROR(VLOOKUP(B158,商品マスタ!$A$2:$B$201,2,FALSE),"コード未登録"))</f>
        <v/>
      </c>
      <c r="D158" s="4" t="n"/>
      <c r="E158" s="4" t="n"/>
      <c r="F158" s="3" t="n"/>
    </row>
    <row r="159">
      <c r="A159" s="10" t="n"/>
      <c r="B159" s="4" t="n"/>
      <c r="C159" s="11">
        <f>IF(B159="","",IFERROR(VLOOKUP(B159,商品マスタ!$A$2:$B$201,2,FALSE),"コード未登録"))</f>
        <v/>
      </c>
      <c r="D159" s="4" t="n"/>
      <c r="E159" s="4" t="n"/>
      <c r="F159" s="3" t="n"/>
    </row>
    <row r="160">
      <c r="A160" s="10" t="n"/>
      <c r="B160" s="4" t="n"/>
      <c r="C160" s="11">
        <f>IF(B160="","",IFERROR(VLOOKUP(B160,商品マスタ!$A$2:$B$201,2,FALSE),"コード未登録"))</f>
        <v/>
      </c>
      <c r="D160" s="4" t="n"/>
      <c r="E160" s="4" t="n"/>
      <c r="F160" s="3" t="n"/>
    </row>
    <row r="161">
      <c r="A161" s="10" t="n"/>
      <c r="B161" s="4" t="n"/>
      <c r="C161" s="11">
        <f>IF(B161="","",IFERROR(VLOOKUP(B161,商品マスタ!$A$2:$B$201,2,FALSE),"コード未登録"))</f>
        <v/>
      </c>
      <c r="D161" s="4" t="n"/>
      <c r="E161" s="4" t="n"/>
      <c r="F161" s="3" t="n"/>
    </row>
    <row r="162">
      <c r="A162" s="10" t="n"/>
      <c r="B162" s="4" t="n"/>
      <c r="C162" s="11">
        <f>IF(B162="","",IFERROR(VLOOKUP(B162,商品マスタ!$A$2:$B$201,2,FALSE),"コード未登録"))</f>
        <v/>
      </c>
      <c r="D162" s="4" t="n"/>
      <c r="E162" s="4" t="n"/>
      <c r="F162" s="3" t="n"/>
    </row>
    <row r="163">
      <c r="A163" s="10" t="n"/>
      <c r="B163" s="4" t="n"/>
      <c r="C163" s="11">
        <f>IF(B163="","",IFERROR(VLOOKUP(B163,商品マスタ!$A$2:$B$201,2,FALSE),"コード未登録"))</f>
        <v/>
      </c>
      <c r="D163" s="4" t="n"/>
      <c r="E163" s="4" t="n"/>
      <c r="F163" s="3" t="n"/>
    </row>
    <row r="164">
      <c r="A164" s="10" t="n"/>
      <c r="B164" s="4" t="n"/>
      <c r="C164" s="11">
        <f>IF(B164="","",IFERROR(VLOOKUP(B164,商品マスタ!$A$2:$B$201,2,FALSE),"コード未登録"))</f>
        <v/>
      </c>
      <c r="D164" s="4" t="n"/>
      <c r="E164" s="4" t="n"/>
      <c r="F164" s="3" t="n"/>
    </row>
    <row r="165">
      <c r="A165" s="10" t="n"/>
      <c r="B165" s="4" t="n"/>
      <c r="C165" s="11">
        <f>IF(B165="","",IFERROR(VLOOKUP(B165,商品マスタ!$A$2:$B$201,2,FALSE),"コード未登録"))</f>
        <v/>
      </c>
      <c r="D165" s="4" t="n"/>
      <c r="E165" s="4" t="n"/>
      <c r="F165" s="3" t="n"/>
    </row>
    <row r="166">
      <c r="A166" s="10" t="n"/>
      <c r="B166" s="4" t="n"/>
      <c r="C166" s="11">
        <f>IF(B166="","",IFERROR(VLOOKUP(B166,商品マスタ!$A$2:$B$201,2,FALSE),"コード未登録"))</f>
        <v/>
      </c>
      <c r="D166" s="4" t="n"/>
      <c r="E166" s="4" t="n"/>
      <c r="F166" s="3" t="n"/>
    </row>
    <row r="167">
      <c r="A167" s="10" t="n"/>
      <c r="B167" s="4" t="n"/>
      <c r="C167" s="11">
        <f>IF(B167="","",IFERROR(VLOOKUP(B167,商品マスタ!$A$2:$B$201,2,FALSE),"コード未登録"))</f>
        <v/>
      </c>
      <c r="D167" s="4" t="n"/>
      <c r="E167" s="4" t="n"/>
      <c r="F167" s="3" t="n"/>
    </row>
    <row r="168">
      <c r="A168" s="10" t="n"/>
      <c r="B168" s="4" t="n"/>
      <c r="C168" s="11">
        <f>IF(B168="","",IFERROR(VLOOKUP(B168,商品マスタ!$A$2:$B$201,2,FALSE),"コード未登録"))</f>
        <v/>
      </c>
      <c r="D168" s="4" t="n"/>
      <c r="E168" s="4" t="n"/>
      <c r="F168" s="3" t="n"/>
    </row>
    <row r="169">
      <c r="A169" s="10" t="n"/>
      <c r="B169" s="4" t="n"/>
      <c r="C169" s="11">
        <f>IF(B169="","",IFERROR(VLOOKUP(B169,商品マスタ!$A$2:$B$201,2,FALSE),"コード未登録"))</f>
        <v/>
      </c>
      <c r="D169" s="4" t="n"/>
      <c r="E169" s="4" t="n"/>
      <c r="F169" s="3" t="n"/>
    </row>
    <row r="170">
      <c r="A170" s="10" t="n"/>
      <c r="B170" s="4" t="n"/>
      <c r="C170" s="11">
        <f>IF(B170="","",IFERROR(VLOOKUP(B170,商品マスタ!$A$2:$B$201,2,FALSE),"コード未登録"))</f>
        <v/>
      </c>
      <c r="D170" s="4" t="n"/>
      <c r="E170" s="4" t="n"/>
      <c r="F170" s="3" t="n"/>
    </row>
    <row r="171">
      <c r="A171" s="10" t="n"/>
      <c r="B171" s="4" t="n"/>
      <c r="C171" s="11">
        <f>IF(B171="","",IFERROR(VLOOKUP(B171,商品マスタ!$A$2:$B$201,2,FALSE),"コード未登録"))</f>
        <v/>
      </c>
      <c r="D171" s="4" t="n"/>
      <c r="E171" s="4" t="n"/>
      <c r="F171" s="3" t="n"/>
    </row>
    <row r="172">
      <c r="A172" s="10" t="n"/>
      <c r="B172" s="4" t="n"/>
      <c r="C172" s="11">
        <f>IF(B172="","",IFERROR(VLOOKUP(B172,商品マスタ!$A$2:$B$201,2,FALSE),"コード未登録"))</f>
        <v/>
      </c>
      <c r="D172" s="4" t="n"/>
      <c r="E172" s="4" t="n"/>
      <c r="F172" s="3" t="n"/>
    </row>
    <row r="173">
      <c r="A173" s="10" t="n"/>
      <c r="B173" s="4" t="n"/>
      <c r="C173" s="11">
        <f>IF(B173="","",IFERROR(VLOOKUP(B173,商品マスタ!$A$2:$B$201,2,FALSE),"コード未登録"))</f>
        <v/>
      </c>
      <c r="D173" s="4" t="n"/>
      <c r="E173" s="4" t="n"/>
      <c r="F173" s="3" t="n"/>
    </row>
    <row r="174">
      <c r="A174" s="10" t="n"/>
      <c r="B174" s="4" t="n"/>
      <c r="C174" s="11">
        <f>IF(B174="","",IFERROR(VLOOKUP(B174,商品マスタ!$A$2:$B$201,2,FALSE),"コード未登録"))</f>
        <v/>
      </c>
      <c r="D174" s="4" t="n"/>
      <c r="E174" s="4" t="n"/>
      <c r="F174" s="3" t="n"/>
    </row>
    <row r="175">
      <c r="A175" s="10" t="n"/>
      <c r="B175" s="4" t="n"/>
      <c r="C175" s="11">
        <f>IF(B175="","",IFERROR(VLOOKUP(B175,商品マスタ!$A$2:$B$201,2,FALSE),"コード未登録"))</f>
        <v/>
      </c>
      <c r="D175" s="4" t="n"/>
      <c r="E175" s="4" t="n"/>
      <c r="F175" s="3" t="n"/>
    </row>
    <row r="176">
      <c r="A176" s="10" t="n"/>
      <c r="B176" s="4" t="n"/>
      <c r="C176" s="11">
        <f>IF(B176="","",IFERROR(VLOOKUP(B176,商品マスタ!$A$2:$B$201,2,FALSE),"コード未登録"))</f>
        <v/>
      </c>
      <c r="D176" s="4" t="n"/>
      <c r="E176" s="4" t="n"/>
      <c r="F176" s="3" t="n"/>
    </row>
    <row r="177">
      <c r="A177" s="10" t="n"/>
      <c r="B177" s="4" t="n"/>
      <c r="C177" s="11">
        <f>IF(B177="","",IFERROR(VLOOKUP(B177,商品マスタ!$A$2:$B$201,2,FALSE),"コード未登録"))</f>
        <v/>
      </c>
      <c r="D177" s="4" t="n"/>
      <c r="E177" s="4" t="n"/>
      <c r="F177" s="3" t="n"/>
    </row>
    <row r="178">
      <c r="A178" s="10" t="n"/>
      <c r="B178" s="4" t="n"/>
      <c r="C178" s="11">
        <f>IF(B178="","",IFERROR(VLOOKUP(B178,商品マスタ!$A$2:$B$201,2,FALSE),"コード未登録"))</f>
        <v/>
      </c>
      <c r="D178" s="4" t="n"/>
      <c r="E178" s="4" t="n"/>
      <c r="F178" s="3" t="n"/>
    </row>
    <row r="179">
      <c r="A179" s="10" t="n"/>
      <c r="B179" s="4" t="n"/>
      <c r="C179" s="11">
        <f>IF(B179="","",IFERROR(VLOOKUP(B179,商品マスタ!$A$2:$B$201,2,FALSE),"コード未登録"))</f>
        <v/>
      </c>
      <c r="D179" s="4" t="n"/>
      <c r="E179" s="4" t="n"/>
      <c r="F179" s="3" t="n"/>
    </row>
    <row r="180">
      <c r="A180" s="10" t="n"/>
      <c r="B180" s="4" t="n"/>
      <c r="C180" s="11">
        <f>IF(B180="","",IFERROR(VLOOKUP(B180,商品マスタ!$A$2:$B$201,2,FALSE),"コード未登録"))</f>
        <v/>
      </c>
      <c r="D180" s="4" t="n"/>
      <c r="E180" s="4" t="n"/>
      <c r="F180" s="3" t="n"/>
    </row>
    <row r="181">
      <c r="A181" s="10" t="n"/>
      <c r="B181" s="4" t="n"/>
      <c r="C181" s="11">
        <f>IF(B181="","",IFERROR(VLOOKUP(B181,商品マスタ!$A$2:$B$201,2,FALSE),"コード未登録"))</f>
        <v/>
      </c>
      <c r="D181" s="4" t="n"/>
      <c r="E181" s="4" t="n"/>
      <c r="F181" s="3" t="n"/>
    </row>
    <row r="182">
      <c r="A182" s="10" t="n"/>
      <c r="B182" s="4" t="n"/>
      <c r="C182" s="11">
        <f>IF(B182="","",IFERROR(VLOOKUP(B182,商品マスタ!$A$2:$B$201,2,FALSE),"コード未登録"))</f>
        <v/>
      </c>
      <c r="D182" s="4" t="n"/>
      <c r="E182" s="4" t="n"/>
      <c r="F182" s="3" t="n"/>
    </row>
    <row r="183">
      <c r="A183" s="10" t="n"/>
      <c r="B183" s="4" t="n"/>
      <c r="C183" s="11">
        <f>IF(B183="","",IFERROR(VLOOKUP(B183,商品マスタ!$A$2:$B$201,2,FALSE),"コード未登録"))</f>
        <v/>
      </c>
      <c r="D183" s="4" t="n"/>
      <c r="E183" s="4" t="n"/>
      <c r="F183" s="3" t="n"/>
    </row>
    <row r="184">
      <c r="A184" s="10" t="n"/>
      <c r="B184" s="4" t="n"/>
      <c r="C184" s="11">
        <f>IF(B184="","",IFERROR(VLOOKUP(B184,商品マスタ!$A$2:$B$201,2,FALSE),"コード未登録"))</f>
        <v/>
      </c>
      <c r="D184" s="4" t="n"/>
      <c r="E184" s="4" t="n"/>
      <c r="F184" s="3" t="n"/>
    </row>
    <row r="185">
      <c r="A185" s="10" t="n"/>
      <c r="B185" s="4" t="n"/>
      <c r="C185" s="11">
        <f>IF(B185="","",IFERROR(VLOOKUP(B185,商品マスタ!$A$2:$B$201,2,FALSE),"コード未登録"))</f>
        <v/>
      </c>
      <c r="D185" s="4" t="n"/>
      <c r="E185" s="4" t="n"/>
      <c r="F185" s="3" t="n"/>
    </row>
    <row r="186">
      <c r="A186" s="10" t="n"/>
      <c r="B186" s="4" t="n"/>
      <c r="C186" s="11">
        <f>IF(B186="","",IFERROR(VLOOKUP(B186,商品マスタ!$A$2:$B$201,2,FALSE),"コード未登録"))</f>
        <v/>
      </c>
      <c r="D186" s="4" t="n"/>
      <c r="E186" s="4" t="n"/>
      <c r="F186" s="3" t="n"/>
    </row>
    <row r="187">
      <c r="A187" s="10" t="n"/>
      <c r="B187" s="4" t="n"/>
      <c r="C187" s="11">
        <f>IF(B187="","",IFERROR(VLOOKUP(B187,商品マスタ!$A$2:$B$201,2,FALSE),"コード未登録"))</f>
        <v/>
      </c>
      <c r="D187" s="4" t="n"/>
      <c r="E187" s="4" t="n"/>
      <c r="F187" s="3" t="n"/>
    </row>
    <row r="188">
      <c r="A188" s="10" t="n"/>
      <c r="B188" s="4" t="n"/>
      <c r="C188" s="11">
        <f>IF(B188="","",IFERROR(VLOOKUP(B188,商品マスタ!$A$2:$B$201,2,FALSE),"コード未登録"))</f>
        <v/>
      </c>
      <c r="D188" s="4" t="n"/>
      <c r="E188" s="4" t="n"/>
      <c r="F188" s="3" t="n"/>
    </row>
    <row r="189">
      <c r="A189" s="10" t="n"/>
      <c r="B189" s="4" t="n"/>
      <c r="C189" s="11">
        <f>IF(B189="","",IFERROR(VLOOKUP(B189,商品マスタ!$A$2:$B$201,2,FALSE),"コード未登録"))</f>
        <v/>
      </c>
      <c r="D189" s="4" t="n"/>
      <c r="E189" s="4" t="n"/>
      <c r="F189" s="3" t="n"/>
    </row>
    <row r="190">
      <c r="A190" s="10" t="n"/>
      <c r="B190" s="4" t="n"/>
      <c r="C190" s="11">
        <f>IF(B190="","",IFERROR(VLOOKUP(B190,商品マスタ!$A$2:$B$201,2,FALSE),"コード未登録"))</f>
        <v/>
      </c>
      <c r="D190" s="4" t="n"/>
      <c r="E190" s="4" t="n"/>
      <c r="F190" s="3" t="n"/>
    </row>
    <row r="191">
      <c r="A191" s="10" t="n"/>
      <c r="B191" s="4" t="n"/>
      <c r="C191" s="11">
        <f>IF(B191="","",IFERROR(VLOOKUP(B191,商品マスタ!$A$2:$B$201,2,FALSE),"コード未登録"))</f>
        <v/>
      </c>
      <c r="D191" s="4" t="n"/>
      <c r="E191" s="4" t="n"/>
      <c r="F191" s="3" t="n"/>
    </row>
    <row r="192">
      <c r="A192" s="10" t="n"/>
      <c r="B192" s="4" t="n"/>
      <c r="C192" s="11">
        <f>IF(B192="","",IFERROR(VLOOKUP(B192,商品マスタ!$A$2:$B$201,2,FALSE),"コード未登録"))</f>
        <v/>
      </c>
      <c r="D192" s="4" t="n"/>
      <c r="E192" s="4" t="n"/>
      <c r="F192" s="3" t="n"/>
    </row>
    <row r="193">
      <c r="A193" s="10" t="n"/>
      <c r="B193" s="4" t="n"/>
      <c r="C193" s="11">
        <f>IF(B193="","",IFERROR(VLOOKUP(B193,商品マスタ!$A$2:$B$201,2,FALSE),"コード未登録"))</f>
        <v/>
      </c>
      <c r="D193" s="4" t="n"/>
      <c r="E193" s="4" t="n"/>
      <c r="F193" s="3" t="n"/>
    </row>
    <row r="194">
      <c r="A194" s="10" t="n"/>
      <c r="B194" s="4" t="n"/>
      <c r="C194" s="11">
        <f>IF(B194="","",IFERROR(VLOOKUP(B194,商品マスタ!$A$2:$B$201,2,FALSE),"コード未登録"))</f>
        <v/>
      </c>
      <c r="D194" s="4" t="n"/>
      <c r="E194" s="4" t="n"/>
      <c r="F194" s="3" t="n"/>
    </row>
    <row r="195">
      <c r="A195" s="10" t="n"/>
      <c r="B195" s="4" t="n"/>
      <c r="C195" s="11">
        <f>IF(B195="","",IFERROR(VLOOKUP(B195,商品マスタ!$A$2:$B$201,2,FALSE),"コード未登録"))</f>
        <v/>
      </c>
      <c r="D195" s="4" t="n"/>
      <c r="E195" s="4" t="n"/>
      <c r="F195" s="3" t="n"/>
    </row>
    <row r="196">
      <c r="A196" s="10" t="n"/>
      <c r="B196" s="4" t="n"/>
      <c r="C196" s="11">
        <f>IF(B196="","",IFERROR(VLOOKUP(B196,商品マスタ!$A$2:$B$201,2,FALSE),"コード未登録"))</f>
        <v/>
      </c>
      <c r="D196" s="4" t="n"/>
      <c r="E196" s="4" t="n"/>
      <c r="F196" s="3" t="n"/>
    </row>
    <row r="197">
      <c r="A197" s="10" t="n"/>
      <c r="B197" s="4" t="n"/>
      <c r="C197" s="11">
        <f>IF(B197="","",IFERROR(VLOOKUP(B197,商品マスタ!$A$2:$B$201,2,FALSE),"コード未登録"))</f>
        <v/>
      </c>
      <c r="D197" s="4" t="n"/>
      <c r="E197" s="4" t="n"/>
      <c r="F197" s="3" t="n"/>
    </row>
    <row r="198">
      <c r="A198" s="10" t="n"/>
      <c r="B198" s="4" t="n"/>
      <c r="C198" s="11">
        <f>IF(B198="","",IFERROR(VLOOKUP(B198,商品マスタ!$A$2:$B$201,2,FALSE),"コード未登録"))</f>
        <v/>
      </c>
      <c r="D198" s="4" t="n"/>
      <c r="E198" s="4" t="n"/>
      <c r="F198" s="3" t="n"/>
    </row>
    <row r="199">
      <c r="A199" s="10" t="n"/>
      <c r="B199" s="4" t="n"/>
      <c r="C199" s="11">
        <f>IF(B199="","",IFERROR(VLOOKUP(B199,商品マスタ!$A$2:$B$201,2,FALSE),"コード未登録"))</f>
        <v/>
      </c>
      <c r="D199" s="4" t="n"/>
      <c r="E199" s="4" t="n"/>
      <c r="F199" s="3" t="n"/>
    </row>
    <row r="200">
      <c r="A200" s="10" t="n"/>
      <c r="B200" s="4" t="n"/>
      <c r="C200" s="11">
        <f>IF(B200="","",IFERROR(VLOOKUP(B200,商品マスタ!$A$2:$B$201,2,FALSE),"コード未登録"))</f>
        <v/>
      </c>
      <c r="D200" s="4" t="n"/>
      <c r="E200" s="4" t="n"/>
      <c r="F200" s="3" t="n"/>
    </row>
    <row r="201">
      <c r="A201" s="10" t="n"/>
      <c r="B201" s="4" t="n"/>
      <c r="C201" s="11">
        <f>IF(B201="","",IFERROR(VLOOKUP(B201,商品マスタ!$A$2:$B$201,2,FALSE),"コード未登録"))</f>
        <v/>
      </c>
      <c r="D201" s="4" t="n"/>
      <c r="E201" s="4" t="n"/>
      <c r="F201" s="3" t="n"/>
    </row>
    <row r="202">
      <c r="A202" s="10" t="n"/>
      <c r="B202" s="4" t="n"/>
      <c r="C202" s="11">
        <f>IF(B202="","",IFERROR(VLOOKUP(B202,商品マスタ!$A$2:$B$201,2,FALSE),"コード未登録"))</f>
        <v/>
      </c>
      <c r="D202" s="4" t="n"/>
      <c r="E202" s="4" t="n"/>
      <c r="F202" s="3" t="n"/>
    </row>
    <row r="203">
      <c r="A203" s="10" t="n"/>
      <c r="B203" s="4" t="n"/>
      <c r="C203" s="11">
        <f>IF(B203="","",IFERROR(VLOOKUP(B203,商品マスタ!$A$2:$B$201,2,FALSE),"コード未登録"))</f>
        <v/>
      </c>
      <c r="D203" s="4" t="n"/>
      <c r="E203" s="4" t="n"/>
      <c r="F203" s="3" t="n"/>
    </row>
    <row r="204">
      <c r="A204" s="10" t="n"/>
      <c r="B204" s="4" t="n"/>
      <c r="C204" s="11">
        <f>IF(B204="","",IFERROR(VLOOKUP(B204,商品マスタ!$A$2:$B$201,2,FALSE),"コード未登録"))</f>
        <v/>
      </c>
      <c r="D204" s="4" t="n"/>
      <c r="E204" s="4" t="n"/>
      <c r="F204" s="3" t="n"/>
    </row>
    <row r="205">
      <c r="A205" s="10" t="n"/>
      <c r="B205" s="4" t="n"/>
      <c r="C205" s="11">
        <f>IF(B205="","",IFERROR(VLOOKUP(B205,商品マスタ!$A$2:$B$201,2,FALSE),"コード未登録"))</f>
        <v/>
      </c>
      <c r="D205" s="4" t="n"/>
      <c r="E205" s="4" t="n"/>
      <c r="F205" s="3" t="n"/>
    </row>
    <row r="206">
      <c r="A206" s="10" t="n"/>
      <c r="B206" s="4" t="n"/>
      <c r="C206" s="11">
        <f>IF(B206="","",IFERROR(VLOOKUP(B206,商品マスタ!$A$2:$B$201,2,FALSE),"コード未登録"))</f>
        <v/>
      </c>
      <c r="D206" s="4" t="n"/>
      <c r="E206" s="4" t="n"/>
      <c r="F206" s="3" t="n"/>
    </row>
    <row r="207">
      <c r="A207" s="10" t="n"/>
      <c r="B207" s="4" t="n"/>
      <c r="C207" s="11">
        <f>IF(B207="","",IFERROR(VLOOKUP(B207,商品マスタ!$A$2:$B$201,2,FALSE),"コード未登録"))</f>
        <v/>
      </c>
      <c r="D207" s="4" t="n"/>
      <c r="E207" s="4" t="n"/>
      <c r="F207" s="3" t="n"/>
    </row>
    <row r="208">
      <c r="A208" s="10" t="n"/>
      <c r="B208" s="4" t="n"/>
      <c r="C208" s="11">
        <f>IF(B208="","",IFERROR(VLOOKUP(B208,商品マスタ!$A$2:$B$201,2,FALSE),"コード未登録"))</f>
        <v/>
      </c>
      <c r="D208" s="4" t="n"/>
      <c r="E208" s="4" t="n"/>
      <c r="F208" s="3" t="n"/>
    </row>
    <row r="209">
      <c r="A209" s="10" t="n"/>
      <c r="B209" s="4" t="n"/>
      <c r="C209" s="11">
        <f>IF(B209="","",IFERROR(VLOOKUP(B209,商品マスタ!$A$2:$B$201,2,FALSE),"コード未登録"))</f>
        <v/>
      </c>
      <c r="D209" s="4" t="n"/>
      <c r="E209" s="4" t="n"/>
      <c r="F209" s="3" t="n"/>
    </row>
    <row r="210">
      <c r="A210" s="10" t="n"/>
      <c r="B210" s="4" t="n"/>
      <c r="C210" s="11">
        <f>IF(B210="","",IFERROR(VLOOKUP(B210,商品マスタ!$A$2:$B$201,2,FALSE),"コード未登録"))</f>
        <v/>
      </c>
      <c r="D210" s="4" t="n"/>
      <c r="E210" s="4" t="n"/>
      <c r="F210" s="3" t="n"/>
    </row>
    <row r="211">
      <c r="A211" s="10" t="n"/>
      <c r="B211" s="4" t="n"/>
      <c r="C211" s="11">
        <f>IF(B211="","",IFERROR(VLOOKUP(B211,商品マスタ!$A$2:$B$201,2,FALSE),"コード未登録"))</f>
        <v/>
      </c>
      <c r="D211" s="4" t="n"/>
      <c r="E211" s="4" t="n"/>
      <c r="F211" s="3" t="n"/>
    </row>
    <row r="212">
      <c r="A212" s="10" t="n"/>
      <c r="B212" s="4" t="n"/>
      <c r="C212" s="11">
        <f>IF(B212="","",IFERROR(VLOOKUP(B212,商品マスタ!$A$2:$B$201,2,FALSE),"コード未登録"))</f>
        <v/>
      </c>
      <c r="D212" s="4" t="n"/>
      <c r="E212" s="4" t="n"/>
      <c r="F212" s="3" t="n"/>
    </row>
    <row r="213">
      <c r="A213" s="10" t="n"/>
      <c r="B213" s="4" t="n"/>
      <c r="C213" s="11">
        <f>IF(B213="","",IFERROR(VLOOKUP(B213,商品マスタ!$A$2:$B$201,2,FALSE),"コード未登録"))</f>
        <v/>
      </c>
      <c r="D213" s="4" t="n"/>
      <c r="E213" s="4" t="n"/>
      <c r="F213" s="3" t="n"/>
    </row>
    <row r="214">
      <c r="A214" s="10" t="n"/>
      <c r="B214" s="4" t="n"/>
      <c r="C214" s="11">
        <f>IF(B214="","",IFERROR(VLOOKUP(B214,商品マスタ!$A$2:$B$201,2,FALSE),"コード未登録"))</f>
        <v/>
      </c>
      <c r="D214" s="4" t="n"/>
      <c r="E214" s="4" t="n"/>
      <c r="F214" s="3" t="n"/>
    </row>
    <row r="215">
      <c r="A215" s="10" t="n"/>
      <c r="B215" s="4" t="n"/>
      <c r="C215" s="11">
        <f>IF(B215="","",IFERROR(VLOOKUP(B215,商品マスタ!$A$2:$B$201,2,FALSE),"コード未登録"))</f>
        <v/>
      </c>
      <c r="D215" s="4" t="n"/>
      <c r="E215" s="4" t="n"/>
      <c r="F215" s="3" t="n"/>
    </row>
    <row r="216">
      <c r="A216" s="10" t="n"/>
      <c r="B216" s="4" t="n"/>
      <c r="C216" s="11">
        <f>IF(B216="","",IFERROR(VLOOKUP(B216,商品マスタ!$A$2:$B$201,2,FALSE),"コード未登録"))</f>
        <v/>
      </c>
      <c r="D216" s="4" t="n"/>
      <c r="E216" s="4" t="n"/>
      <c r="F216" s="3" t="n"/>
    </row>
    <row r="217">
      <c r="A217" s="10" t="n"/>
      <c r="B217" s="4" t="n"/>
      <c r="C217" s="11">
        <f>IF(B217="","",IFERROR(VLOOKUP(B217,商品マスタ!$A$2:$B$201,2,FALSE),"コード未登録"))</f>
        <v/>
      </c>
      <c r="D217" s="4" t="n"/>
      <c r="E217" s="4" t="n"/>
      <c r="F217" s="3" t="n"/>
    </row>
    <row r="218">
      <c r="A218" s="10" t="n"/>
      <c r="B218" s="4" t="n"/>
      <c r="C218" s="11">
        <f>IF(B218="","",IFERROR(VLOOKUP(B218,商品マスタ!$A$2:$B$201,2,FALSE),"コード未登録"))</f>
        <v/>
      </c>
      <c r="D218" s="4" t="n"/>
      <c r="E218" s="4" t="n"/>
      <c r="F218" s="3" t="n"/>
    </row>
    <row r="219">
      <c r="A219" s="10" t="n"/>
      <c r="B219" s="4" t="n"/>
      <c r="C219" s="11">
        <f>IF(B219="","",IFERROR(VLOOKUP(B219,商品マスタ!$A$2:$B$201,2,FALSE),"コード未登録"))</f>
        <v/>
      </c>
      <c r="D219" s="4" t="n"/>
      <c r="E219" s="4" t="n"/>
      <c r="F219" s="3" t="n"/>
    </row>
    <row r="220">
      <c r="A220" s="10" t="n"/>
      <c r="B220" s="4" t="n"/>
      <c r="C220" s="11">
        <f>IF(B220="","",IFERROR(VLOOKUP(B220,商品マスタ!$A$2:$B$201,2,FALSE),"コード未登録"))</f>
        <v/>
      </c>
      <c r="D220" s="4" t="n"/>
      <c r="E220" s="4" t="n"/>
      <c r="F220" s="3" t="n"/>
    </row>
    <row r="221">
      <c r="A221" s="10" t="n"/>
      <c r="B221" s="4" t="n"/>
      <c r="C221" s="11">
        <f>IF(B221="","",IFERROR(VLOOKUP(B221,商品マスタ!$A$2:$B$201,2,FALSE),"コード未登録"))</f>
        <v/>
      </c>
      <c r="D221" s="4" t="n"/>
      <c r="E221" s="4" t="n"/>
      <c r="F221" s="3" t="n"/>
    </row>
    <row r="222">
      <c r="A222" s="10" t="n"/>
      <c r="B222" s="4" t="n"/>
      <c r="C222" s="11">
        <f>IF(B222="","",IFERROR(VLOOKUP(B222,商品マスタ!$A$2:$B$201,2,FALSE),"コード未登録"))</f>
        <v/>
      </c>
      <c r="D222" s="4" t="n"/>
      <c r="E222" s="4" t="n"/>
      <c r="F222" s="3" t="n"/>
    </row>
    <row r="223">
      <c r="A223" s="10" t="n"/>
      <c r="B223" s="4" t="n"/>
      <c r="C223" s="11">
        <f>IF(B223="","",IFERROR(VLOOKUP(B223,商品マスタ!$A$2:$B$201,2,FALSE),"コード未登録"))</f>
        <v/>
      </c>
      <c r="D223" s="4" t="n"/>
      <c r="E223" s="4" t="n"/>
      <c r="F223" s="3" t="n"/>
    </row>
    <row r="224">
      <c r="A224" s="10" t="n"/>
      <c r="B224" s="4" t="n"/>
      <c r="C224" s="11">
        <f>IF(B224="","",IFERROR(VLOOKUP(B224,商品マスタ!$A$2:$B$201,2,FALSE),"コード未登録"))</f>
        <v/>
      </c>
      <c r="D224" s="4" t="n"/>
      <c r="E224" s="4" t="n"/>
      <c r="F224" s="3" t="n"/>
    </row>
    <row r="225">
      <c r="A225" s="10" t="n"/>
      <c r="B225" s="4" t="n"/>
      <c r="C225" s="11">
        <f>IF(B225="","",IFERROR(VLOOKUP(B225,商品マスタ!$A$2:$B$201,2,FALSE),"コード未登録"))</f>
        <v/>
      </c>
      <c r="D225" s="4" t="n"/>
      <c r="E225" s="4" t="n"/>
      <c r="F225" s="3" t="n"/>
    </row>
    <row r="226">
      <c r="A226" s="10" t="n"/>
      <c r="B226" s="4" t="n"/>
      <c r="C226" s="11">
        <f>IF(B226="","",IFERROR(VLOOKUP(B226,商品マスタ!$A$2:$B$201,2,FALSE),"コード未登録"))</f>
        <v/>
      </c>
      <c r="D226" s="4" t="n"/>
      <c r="E226" s="4" t="n"/>
      <c r="F226" s="3" t="n"/>
    </row>
    <row r="227">
      <c r="A227" s="10" t="n"/>
      <c r="B227" s="4" t="n"/>
      <c r="C227" s="11">
        <f>IF(B227="","",IFERROR(VLOOKUP(B227,商品マスタ!$A$2:$B$201,2,FALSE),"コード未登録"))</f>
        <v/>
      </c>
      <c r="D227" s="4" t="n"/>
      <c r="E227" s="4" t="n"/>
      <c r="F227" s="3" t="n"/>
    </row>
    <row r="228">
      <c r="A228" s="10" t="n"/>
      <c r="B228" s="4" t="n"/>
      <c r="C228" s="11">
        <f>IF(B228="","",IFERROR(VLOOKUP(B228,商品マスタ!$A$2:$B$201,2,FALSE),"コード未登録"))</f>
        <v/>
      </c>
      <c r="D228" s="4" t="n"/>
      <c r="E228" s="4" t="n"/>
      <c r="F228" s="3" t="n"/>
    </row>
    <row r="229">
      <c r="A229" s="10" t="n"/>
      <c r="B229" s="4" t="n"/>
      <c r="C229" s="11">
        <f>IF(B229="","",IFERROR(VLOOKUP(B229,商品マスタ!$A$2:$B$201,2,FALSE),"コード未登録"))</f>
        <v/>
      </c>
      <c r="D229" s="4" t="n"/>
      <c r="E229" s="4" t="n"/>
      <c r="F229" s="3" t="n"/>
    </row>
    <row r="230">
      <c r="A230" s="10" t="n"/>
      <c r="B230" s="4" t="n"/>
      <c r="C230" s="11">
        <f>IF(B230="","",IFERROR(VLOOKUP(B230,商品マスタ!$A$2:$B$201,2,FALSE),"コード未登録"))</f>
        <v/>
      </c>
      <c r="D230" s="4" t="n"/>
      <c r="E230" s="4" t="n"/>
      <c r="F230" s="3" t="n"/>
    </row>
    <row r="231">
      <c r="A231" s="10" t="n"/>
      <c r="B231" s="4" t="n"/>
      <c r="C231" s="11">
        <f>IF(B231="","",IFERROR(VLOOKUP(B231,商品マスタ!$A$2:$B$201,2,FALSE),"コード未登録"))</f>
        <v/>
      </c>
      <c r="D231" s="4" t="n"/>
      <c r="E231" s="4" t="n"/>
      <c r="F231" s="3" t="n"/>
    </row>
    <row r="232">
      <c r="A232" s="10" t="n"/>
      <c r="B232" s="4" t="n"/>
      <c r="C232" s="11">
        <f>IF(B232="","",IFERROR(VLOOKUP(B232,商品マスタ!$A$2:$B$201,2,FALSE),"コード未登録"))</f>
        <v/>
      </c>
      <c r="D232" s="4" t="n"/>
      <c r="E232" s="4" t="n"/>
      <c r="F232" s="3" t="n"/>
    </row>
    <row r="233">
      <c r="A233" s="10" t="n"/>
      <c r="B233" s="4" t="n"/>
      <c r="C233" s="11">
        <f>IF(B233="","",IFERROR(VLOOKUP(B233,商品マスタ!$A$2:$B$201,2,FALSE),"コード未登録"))</f>
        <v/>
      </c>
      <c r="D233" s="4" t="n"/>
      <c r="E233" s="4" t="n"/>
      <c r="F233" s="3" t="n"/>
    </row>
    <row r="234">
      <c r="A234" s="10" t="n"/>
      <c r="B234" s="4" t="n"/>
      <c r="C234" s="11">
        <f>IF(B234="","",IFERROR(VLOOKUP(B234,商品マスタ!$A$2:$B$201,2,FALSE),"コード未登録"))</f>
        <v/>
      </c>
      <c r="D234" s="4" t="n"/>
      <c r="E234" s="4" t="n"/>
      <c r="F234" s="3" t="n"/>
    </row>
    <row r="235">
      <c r="A235" s="10" t="n"/>
      <c r="B235" s="4" t="n"/>
      <c r="C235" s="11">
        <f>IF(B235="","",IFERROR(VLOOKUP(B235,商品マスタ!$A$2:$B$201,2,FALSE),"コード未登録"))</f>
        <v/>
      </c>
      <c r="D235" s="4" t="n"/>
      <c r="E235" s="4" t="n"/>
      <c r="F235" s="3" t="n"/>
    </row>
    <row r="236">
      <c r="A236" s="10" t="n"/>
      <c r="B236" s="4" t="n"/>
      <c r="C236" s="11">
        <f>IF(B236="","",IFERROR(VLOOKUP(B236,商品マスタ!$A$2:$B$201,2,FALSE),"コード未登録"))</f>
        <v/>
      </c>
      <c r="D236" s="4" t="n"/>
      <c r="E236" s="4" t="n"/>
      <c r="F236" s="3" t="n"/>
    </row>
    <row r="237">
      <c r="A237" s="10" t="n"/>
      <c r="B237" s="4" t="n"/>
      <c r="C237" s="11">
        <f>IF(B237="","",IFERROR(VLOOKUP(B237,商品マスタ!$A$2:$B$201,2,FALSE),"コード未登録"))</f>
        <v/>
      </c>
      <c r="D237" s="4" t="n"/>
      <c r="E237" s="4" t="n"/>
      <c r="F237" s="3" t="n"/>
    </row>
    <row r="238">
      <c r="A238" s="10" t="n"/>
      <c r="B238" s="4" t="n"/>
      <c r="C238" s="11">
        <f>IF(B238="","",IFERROR(VLOOKUP(B238,商品マスタ!$A$2:$B$201,2,FALSE),"コード未登録"))</f>
        <v/>
      </c>
      <c r="D238" s="4" t="n"/>
      <c r="E238" s="4" t="n"/>
      <c r="F238" s="3" t="n"/>
    </row>
    <row r="239">
      <c r="A239" s="10" t="n"/>
      <c r="B239" s="4" t="n"/>
      <c r="C239" s="11">
        <f>IF(B239="","",IFERROR(VLOOKUP(B239,商品マスタ!$A$2:$B$201,2,FALSE),"コード未登録"))</f>
        <v/>
      </c>
      <c r="D239" s="4" t="n"/>
      <c r="E239" s="4" t="n"/>
      <c r="F239" s="3" t="n"/>
    </row>
    <row r="240">
      <c r="A240" s="10" t="n"/>
      <c r="B240" s="4" t="n"/>
      <c r="C240" s="11">
        <f>IF(B240="","",IFERROR(VLOOKUP(B240,商品マスタ!$A$2:$B$201,2,FALSE),"コード未登録"))</f>
        <v/>
      </c>
      <c r="D240" s="4" t="n"/>
      <c r="E240" s="4" t="n"/>
      <c r="F240" s="3" t="n"/>
    </row>
    <row r="241">
      <c r="A241" s="10" t="n"/>
      <c r="B241" s="4" t="n"/>
      <c r="C241" s="11">
        <f>IF(B241="","",IFERROR(VLOOKUP(B241,商品マスタ!$A$2:$B$201,2,FALSE),"コード未登録"))</f>
        <v/>
      </c>
      <c r="D241" s="4" t="n"/>
      <c r="E241" s="4" t="n"/>
      <c r="F241" s="3" t="n"/>
    </row>
    <row r="242">
      <c r="A242" s="10" t="n"/>
      <c r="B242" s="4" t="n"/>
      <c r="C242" s="11">
        <f>IF(B242="","",IFERROR(VLOOKUP(B242,商品マスタ!$A$2:$B$201,2,FALSE),"コード未登録"))</f>
        <v/>
      </c>
      <c r="D242" s="4" t="n"/>
      <c r="E242" s="4" t="n"/>
      <c r="F242" s="3" t="n"/>
    </row>
    <row r="243">
      <c r="A243" s="10" t="n"/>
      <c r="B243" s="4" t="n"/>
      <c r="C243" s="11">
        <f>IF(B243="","",IFERROR(VLOOKUP(B243,商品マスタ!$A$2:$B$201,2,FALSE),"コード未登録"))</f>
        <v/>
      </c>
      <c r="D243" s="4" t="n"/>
      <c r="E243" s="4" t="n"/>
      <c r="F243" s="3" t="n"/>
    </row>
    <row r="244">
      <c r="A244" s="10" t="n"/>
      <c r="B244" s="4" t="n"/>
      <c r="C244" s="11">
        <f>IF(B244="","",IFERROR(VLOOKUP(B244,商品マスタ!$A$2:$B$201,2,FALSE),"コード未登録"))</f>
        <v/>
      </c>
      <c r="D244" s="4" t="n"/>
      <c r="E244" s="4" t="n"/>
      <c r="F244" s="3" t="n"/>
    </row>
    <row r="245">
      <c r="A245" s="10" t="n"/>
      <c r="B245" s="4" t="n"/>
      <c r="C245" s="11">
        <f>IF(B245="","",IFERROR(VLOOKUP(B245,商品マスタ!$A$2:$B$201,2,FALSE),"コード未登録"))</f>
        <v/>
      </c>
      <c r="D245" s="4" t="n"/>
      <c r="E245" s="4" t="n"/>
      <c r="F245" s="3" t="n"/>
    </row>
    <row r="246">
      <c r="A246" s="10" t="n"/>
      <c r="B246" s="4" t="n"/>
      <c r="C246" s="11">
        <f>IF(B246="","",IFERROR(VLOOKUP(B246,商品マスタ!$A$2:$B$201,2,FALSE),"コード未登録"))</f>
        <v/>
      </c>
      <c r="D246" s="4" t="n"/>
      <c r="E246" s="4" t="n"/>
      <c r="F246" s="3" t="n"/>
    </row>
    <row r="247">
      <c r="A247" s="10" t="n"/>
      <c r="B247" s="4" t="n"/>
      <c r="C247" s="11">
        <f>IF(B247="","",IFERROR(VLOOKUP(B247,商品マスタ!$A$2:$B$201,2,FALSE),"コード未登録"))</f>
        <v/>
      </c>
      <c r="D247" s="4" t="n"/>
      <c r="E247" s="4" t="n"/>
      <c r="F247" s="3" t="n"/>
    </row>
    <row r="248">
      <c r="A248" s="10" t="n"/>
      <c r="B248" s="4" t="n"/>
      <c r="C248" s="11">
        <f>IF(B248="","",IFERROR(VLOOKUP(B248,商品マスタ!$A$2:$B$201,2,FALSE),"コード未登録"))</f>
        <v/>
      </c>
      <c r="D248" s="4" t="n"/>
      <c r="E248" s="4" t="n"/>
      <c r="F248" s="3" t="n"/>
    </row>
    <row r="249">
      <c r="A249" s="10" t="n"/>
      <c r="B249" s="4" t="n"/>
      <c r="C249" s="11">
        <f>IF(B249="","",IFERROR(VLOOKUP(B249,商品マスタ!$A$2:$B$201,2,FALSE),"コード未登録"))</f>
        <v/>
      </c>
      <c r="D249" s="4" t="n"/>
      <c r="E249" s="4" t="n"/>
      <c r="F249" s="3" t="n"/>
    </row>
    <row r="250">
      <c r="A250" s="10" t="n"/>
      <c r="B250" s="4" t="n"/>
      <c r="C250" s="11">
        <f>IF(B250="","",IFERROR(VLOOKUP(B250,商品マスタ!$A$2:$B$201,2,FALSE),"コード未登録"))</f>
        <v/>
      </c>
      <c r="D250" s="4" t="n"/>
      <c r="E250" s="4" t="n"/>
      <c r="F250" s="3" t="n"/>
    </row>
    <row r="251">
      <c r="A251" s="10" t="n"/>
      <c r="B251" s="4" t="n"/>
      <c r="C251" s="11">
        <f>IF(B251="","",IFERROR(VLOOKUP(B251,商品マスタ!$A$2:$B$201,2,FALSE),"コード未登録"))</f>
        <v/>
      </c>
      <c r="D251" s="4" t="n"/>
      <c r="E251" s="4" t="n"/>
      <c r="F251" s="3" t="n"/>
    </row>
    <row r="252">
      <c r="A252" s="10" t="n"/>
      <c r="B252" s="4" t="n"/>
      <c r="C252" s="11">
        <f>IF(B252="","",IFERROR(VLOOKUP(B252,商品マスタ!$A$2:$B$201,2,FALSE),"コード未登録"))</f>
        <v/>
      </c>
      <c r="D252" s="4" t="n"/>
      <c r="E252" s="4" t="n"/>
      <c r="F252" s="3" t="n"/>
    </row>
    <row r="253">
      <c r="A253" s="10" t="n"/>
      <c r="B253" s="4" t="n"/>
      <c r="C253" s="11">
        <f>IF(B253="","",IFERROR(VLOOKUP(B253,商品マスタ!$A$2:$B$201,2,FALSE),"コード未登録"))</f>
        <v/>
      </c>
      <c r="D253" s="4" t="n"/>
      <c r="E253" s="4" t="n"/>
      <c r="F253" s="3" t="n"/>
    </row>
    <row r="254">
      <c r="A254" s="10" t="n"/>
      <c r="B254" s="4" t="n"/>
      <c r="C254" s="11">
        <f>IF(B254="","",IFERROR(VLOOKUP(B254,商品マスタ!$A$2:$B$201,2,FALSE),"コード未登録"))</f>
        <v/>
      </c>
      <c r="D254" s="4" t="n"/>
      <c r="E254" s="4" t="n"/>
      <c r="F254" s="3" t="n"/>
    </row>
    <row r="255">
      <c r="A255" s="10" t="n"/>
      <c r="B255" s="4" t="n"/>
      <c r="C255" s="11">
        <f>IF(B255="","",IFERROR(VLOOKUP(B255,商品マスタ!$A$2:$B$201,2,FALSE),"コード未登録"))</f>
        <v/>
      </c>
      <c r="D255" s="4" t="n"/>
      <c r="E255" s="4" t="n"/>
      <c r="F255" s="3" t="n"/>
    </row>
    <row r="256">
      <c r="A256" s="10" t="n"/>
      <c r="B256" s="4" t="n"/>
      <c r="C256" s="11">
        <f>IF(B256="","",IFERROR(VLOOKUP(B256,商品マスタ!$A$2:$B$201,2,FALSE),"コード未登録"))</f>
        <v/>
      </c>
      <c r="D256" s="4" t="n"/>
      <c r="E256" s="4" t="n"/>
      <c r="F256" s="3" t="n"/>
    </row>
    <row r="257">
      <c r="A257" s="10" t="n"/>
      <c r="B257" s="4" t="n"/>
      <c r="C257" s="11">
        <f>IF(B257="","",IFERROR(VLOOKUP(B257,商品マスタ!$A$2:$B$201,2,FALSE),"コード未登録"))</f>
        <v/>
      </c>
      <c r="D257" s="4" t="n"/>
      <c r="E257" s="4" t="n"/>
      <c r="F257" s="3" t="n"/>
    </row>
    <row r="258">
      <c r="A258" s="10" t="n"/>
      <c r="B258" s="4" t="n"/>
      <c r="C258" s="11">
        <f>IF(B258="","",IFERROR(VLOOKUP(B258,商品マスタ!$A$2:$B$201,2,FALSE),"コード未登録"))</f>
        <v/>
      </c>
      <c r="D258" s="4" t="n"/>
      <c r="E258" s="4" t="n"/>
      <c r="F258" s="3" t="n"/>
    </row>
    <row r="259">
      <c r="A259" s="10" t="n"/>
      <c r="B259" s="4" t="n"/>
      <c r="C259" s="11">
        <f>IF(B259="","",IFERROR(VLOOKUP(B259,商品マスタ!$A$2:$B$201,2,FALSE),"コード未登録"))</f>
        <v/>
      </c>
      <c r="D259" s="4" t="n"/>
      <c r="E259" s="4" t="n"/>
      <c r="F259" s="3" t="n"/>
    </row>
    <row r="260">
      <c r="A260" s="10" t="n"/>
      <c r="B260" s="4" t="n"/>
      <c r="C260" s="11">
        <f>IF(B260="","",IFERROR(VLOOKUP(B260,商品マスタ!$A$2:$B$201,2,FALSE),"コード未登録"))</f>
        <v/>
      </c>
      <c r="D260" s="4" t="n"/>
      <c r="E260" s="4" t="n"/>
      <c r="F260" s="3" t="n"/>
    </row>
    <row r="261">
      <c r="A261" s="10" t="n"/>
      <c r="B261" s="4" t="n"/>
      <c r="C261" s="11">
        <f>IF(B261="","",IFERROR(VLOOKUP(B261,商品マスタ!$A$2:$B$201,2,FALSE),"コード未登録"))</f>
        <v/>
      </c>
      <c r="D261" s="4" t="n"/>
      <c r="E261" s="4" t="n"/>
      <c r="F261" s="3" t="n"/>
    </row>
    <row r="262">
      <c r="A262" s="10" t="n"/>
      <c r="B262" s="4" t="n"/>
      <c r="C262" s="11">
        <f>IF(B262="","",IFERROR(VLOOKUP(B262,商品マスタ!$A$2:$B$201,2,FALSE),"コード未登録"))</f>
        <v/>
      </c>
      <c r="D262" s="4" t="n"/>
      <c r="E262" s="4" t="n"/>
      <c r="F262" s="3" t="n"/>
    </row>
    <row r="263">
      <c r="A263" s="10" t="n"/>
      <c r="B263" s="4" t="n"/>
      <c r="C263" s="11">
        <f>IF(B263="","",IFERROR(VLOOKUP(B263,商品マスタ!$A$2:$B$201,2,FALSE),"コード未登録"))</f>
        <v/>
      </c>
      <c r="D263" s="4" t="n"/>
      <c r="E263" s="4" t="n"/>
      <c r="F263" s="3" t="n"/>
    </row>
    <row r="264">
      <c r="A264" s="10" t="n"/>
      <c r="B264" s="4" t="n"/>
      <c r="C264" s="11">
        <f>IF(B264="","",IFERROR(VLOOKUP(B264,商品マスタ!$A$2:$B$201,2,FALSE),"コード未登録"))</f>
        <v/>
      </c>
      <c r="D264" s="4" t="n"/>
      <c r="E264" s="4" t="n"/>
      <c r="F264" s="3" t="n"/>
    </row>
    <row r="265">
      <c r="A265" s="10" t="n"/>
      <c r="B265" s="4" t="n"/>
      <c r="C265" s="11">
        <f>IF(B265="","",IFERROR(VLOOKUP(B265,商品マスタ!$A$2:$B$201,2,FALSE),"コード未登録"))</f>
        <v/>
      </c>
      <c r="D265" s="4" t="n"/>
      <c r="E265" s="4" t="n"/>
      <c r="F265" s="3" t="n"/>
    </row>
    <row r="266">
      <c r="A266" s="10" t="n"/>
      <c r="B266" s="4" t="n"/>
      <c r="C266" s="11">
        <f>IF(B266="","",IFERROR(VLOOKUP(B266,商品マスタ!$A$2:$B$201,2,FALSE),"コード未登録"))</f>
        <v/>
      </c>
      <c r="D266" s="4" t="n"/>
      <c r="E266" s="4" t="n"/>
      <c r="F266" s="3" t="n"/>
    </row>
    <row r="267">
      <c r="A267" s="10" t="n"/>
      <c r="B267" s="4" t="n"/>
      <c r="C267" s="11">
        <f>IF(B267="","",IFERROR(VLOOKUP(B267,商品マスタ!$A$2:$B$201,2,FALSE),"コード未登録"))</f>
        <v/>
      </c>
      <c r="D267" s="4" t="n"/>
      <c r="E267" s="4" t="n"/>
      <c r="F267" s="3" t="n"/>
    </row>
    <row r="268">
      <c r="A268" s="10" t="n"/>
      <c r="B268" s="4" t="n"/>
      <c r="C268" s="11">
        <f>IF(B268="","",IFERROR(VLOOKUP(B268,商品マスタ!$A$2:$B$201,2,FALSE),"コード未登録"))</f>
        <v/>
      </c>
      <c r="D268" s="4" t="n"/>
      <c r="E268" s="4" t="n"/>
      <c r="F268" s="3" t="n"/>
    </row>
    <row r="269">
      <c r="A269" s="10" t="n"/>
      <c r="B269" s="4" t="n"/>
      <c r="C269" s="11">
        <f>IF(B269="","",IFERROR(VLOOKUP(B269,商品マスタ!$A$2:$B$201,2,FALSE),"コード未登録"))</f>
        <v/>
      </c>
      <c r="D269" s="4" t="n"/>
      <c r="E269" s="4" t="n"/>
      <c r="F269" s="3" t="n"/>
    </row>
    <row r="270">
      <c r="A270" s="10" t="n"/>
      <c r="B270" s="4" t="n"/>
      <c r="C270" s="11">
        <f>IF(B270="","",IFERROR(VLOOKUP(B270,商品マスタ!$A$2:$B$201,2,FALSE),"コード未登録"))</f>
        <v/>
      </c>
      <c r="D270" s="4" t="n"/>
      <c r="E270" s="4" t="n"/>
      <c r="F270" s="3" t="n"/>
    </row>
    <row r="271">
      <c r="A271" s="10" t="n"/>
      <c r="B271" s="4" t="n"/>
      <c r="C271" s="11">
        <f>IF(B271="","",IFERROR(VLOOKUP(B271,商品マスタ!$A$2:$B$201,2,FALSE),"コード未登録"))</f>
        <v/>
      </c>
      <c r="D271" s="4" t="n"/>
      <c r="E271" s="4" t="n"/>
      <c r="F271" s="3" t="n"/>
    </row>
    <row r="272">
      <c r="A272" s="10" t="n"/>
      <c r="B272" s="4" t="n"/>
      <c r="C272" s="11">
        <f>IF(B272="","",IFERROR(VLOOKUP(B272,商品マスタ!$A$2:$B$201,2,FALSE),"コード未登録"))</f>
        <v/>
      </c>
      <c r="D272" s="4" t="n"/>
      <c r="E272" s="4" t="n"/>
      <c r="F272" s="3" t="n"/>
    </row>
    <row r="273">
      <c r="A273" s="10" t="n"/>
      <c r="B273" s="4" t="n"/>
      <c r="C273" s="11">
        <f>IF(B273="","",IFERROR(VLOOKUP(B273,商品マスタ!$A$2:$B$201,2,FALSE),"コード未登録"))</f>
        <v/>
      </c>
      <c r="D273" s="4" t="n"/>
      <c r="E273" s="4" t="n"/>
      <c r="F273" s="3" t="n"/>
    </row>
    <row r="274">
      <c r="A274" s="10" t="n"/>
      <c r="B274" s="4" t="n"/>
      <c r="C274" s="11">
        <f>IF(B274="","",IFERROR(VLOOKUP(B274,商品マスタ!$A$2:$B$201,2,FALSE),"コード未登録"))</f>
        <v/>
      </c>
      <c r="D274" s="4" t="n"/>
      <c r="E274" s="4" t="n"/>
      <c r="F274" s="3" t="n"/>
    </row>
    <row r="275">
      <c r="A275" s="10" t="n"/>
      <c r="B275" s="4" t="n"/>
      <c r="C275" s="11">
        <f>IF(B275="","",IFERROR(VLOOKUP(B275,商品マスタ!$A$2:$B$201,2,FALSE),"コード未登録"))</f>
        <v/>
      </c>
      <c r="D275" s="4" t="n"/>
      <c r="E275" s="4" t="n"/>
      <c r="F275" s="3" t="n"/>
    </row>
    <row r="276">
      <c r="A276" s="10" t="n"/>
      <c r="B276" s="4" t="n"/>
      <c r="C276" s="11">
        <f>IF(B276="","",IFERROR(VLOOKUP(B276,商品マスタ!$A$2:$B$201,2,FALSE),"コード未登録"))</f>
        <v/>
      </c>
      <c r="D276" s="4" t="n"/>
      <c r="E276" s="4" t="n"/>
      <c r="F276" s="3" t="n"/>
    </row>
    <row r="277">
      <c r="A277" s="10" t="n"/>
      <c r="B277" s="4" t="n"/>
      <c r="C277" s="11">
        <f>IF(B277="","",IFERROR(VLOOKUP(B277,商品マスタ!$A$2:$B$201,2,FALSE),"コード未登録"))</f>
        <v/>
      </c>
      <c r="D277" s="4" t="n"/>
      <c r="E277" s="4" t="n"/>
      <c r="F277" s="3" t="n"/>
    </row>
    <row r="278">
      <c r="A278" s="10" t="n"/>
      <c r="B278" s="4" t="n"/>
      <c r="C278" s="11">
        <f>IF(B278="","",IFERROR(VLOOKUP(B278,商品マスタ!$A$2:$B$201,2,FALSE),"コード未登録"))</f>
        <v/>
      </c>
      <c r="D278" s="4" t="n"/>
      <c r="E278" s="4" t="n"/>
      <c r="F278" s="3" t="n"/>
    </row>
    <row r="279">
      <c r="A279" s="10" t="n"/>
      <c r="B279" s="4" t="n"/>
      <c r="C279" s="11">
        <f>IF(B279="","",IFERROR(VLOOKUP(B279,商品マスタ!$A$2:$B$201,2,FALSE),"コード未登録"))</f>
        <v/>
      </c>
      <c r="D279" s="4" t="n"/>
      <c r="E279" s="4" t="n"/>
      <c r="F279" s="3" t="n"/>
    </row>
    <row r="280">
      <c r="A280" s="10" t="n"/>
      <c r="B280" s="4" t="n"/>
      <c r="C280" s="11">
        <f>IF(B280="","",IFERROR(VLOOKUP(B280,商品マスタ!$A$2:$B$201,2,FALSE),"コード未登録"))</f>
        <v/>
      </c>
      <c r="D280" s="4" t="n"/>
      <c r="E280" s="4" t="n"/>
      <c r="F280" s="3" t="n"/>
    </row>
    <row r="281">
      <c r="A281" s="10" t="n"/>
      <c r="B281" s="4" t="n"/>
      <c r="C281" s="11">
        <f>IF(B281="","",IFERROR(VLOOKUP(B281,商品マスタ!$A$2:$B$201,2,FALSE),"コード未登録"))</f>
        <v/>
      </c>
      <c r="D281" s="4" t="n"/>
      <c r="E281" s="4" t="n"/>
      <c r="F281" s="3" t="n"/>
    </row>
    <row r="282">
      <c r="A282" s="10" t="n"/>
      <c r="B282" s="4" t="n"/>
      <c r="C282" s="11">
        <f>IF(B282="","",IFERROR(VLOOKUP(B282,商品マスタ!$A$2:$B$201,2,FALSE),"コード未登録"))</f>
        <v/>
      </c>
      <c r="D282" s="4" t="n"/>
      <c r="E282" s="4" t="n"/>
      <c r="F282" s="3" t="n"/>
    </row>
    <row r="283">
      <c r="A283" s="10" t="n"/>
      <c r="B283" s="4" t="n"/>
      <c r="C283" s="11">
        <f>IF(B283="","",IFERROR(VLOOKUP(B283,商品マスタ!$A$2:$B$201,2,FALSE),"コード未登録"))</f>
        <v/>
      </c>
      <c r="D283" s="4" t="n"/>
      <c r="E283" s="4" t="n"/>
      <c r="F283" s="3" t="n"/>
    </row>
    <row r="284">
      <c r="A284" s="10" t="n"/>
      <c r="B284" s="4" t="n"/>
      <c r="C284" s="11">
        <f>IF(B284="","",IFERROR(VLOOKUP(B284,商品マスタ!$A$2:$B$201,2,FALSE),"コード未登録"))</f>
        <v/>
      </c>
      <c r="D284" s="4" t="n"/>
      <c r="E284" s="4" t="n"/>
      <c r="F284" s="3" t="n"/>
    </row>
    <row r="285">
      <c r="A285" s="10" t="n"/>
      <c r="B285" s="4" t="n"/>
      <c r="C285" s="11">
        <f>IF(B285="","",IFERROR(VLOOKUP(B285,商品マスタ!$A$2:$B$201,2,FALSE),"コード未登録"))</f>
        <v/>
      </c>
      <c r="D285" s="4" t="n"/>
      <c r="E285" s="4" t="n"/>
      <c r="F285" s="3" t="n"/>
    </row>
    <row r="286">
      <c r="A286" s="10" t="n"/>
      <c r="B286" s="4" t="n"/>
      <c r="C286" s="11">
        <f>IF(B286="","",IFERROR(VLOOKUP(B286,商品マスタ!$A$2:$B$201,2,FALSE),"コード未登録"))</f>
        <v/>
      </c>
      <c r="D286" s="4" t="n"/>
      <c r="E286" s="4" t="n"/>
      <c r="F286" s="3" t="n"/>
    </row>
    <row r="287">
      <c r="A287" s="10" t="n"/>
      <c r="B287" s="4" t="n"/>
      <c r="C287" s="11">
        <f>IF(B287="","",IFERROR(VLOOKUP(B287,商品マスタ!$A$2:$B$201,2,FALSE),"コード未登録"))</f>
        <v/>
      </c>
      <c r="D287" s="4" t="n"/>
      <c r="E287" s="4" t="n"/>
      <c r="F287" s="3" t="n"/>
    </row>
    <row r="288">
      <c r="A288" s="10" t="n"/>
      <c r="B288" s="4" t="n"/>
      <c r="C288" s="11">
        <f>IF(B288="","",IFERROR(VLOOKUP(B288,商品マスタ!$A$2:$B$201,2,FALSE),"コード未登録"))</f>
        <v/>
      </c>
      <c r="D288" s="4" t="n"/>
      <c r="E288" s="4" t="n"/>
      <c r="F288" s="3" t="n"/>
    </row>
    <row r="289">
      <c r="A289" s="10" t="n"/>
      <c r="B289" s="4" t="n"/>
      <c r="C289" s="11">
        <f>IF(B289="","",IFERROR(VLOOKUP(B289,商品マスタ!$A$2:$B$201,2,FALSE),"コード未登録"))</f>
        <v/>
      </c>
      <c r="D289" s="4" t="n"/>
      <c r="E289" s="4" t="n"/>
      <c r="F289" s="3" t="n"/>
    </row>
    <row r="290">
      <c r="A290" s="10" t="n"/>
      <c r="B290" s="4" t="n"/>
      <c r="C290" s="11">
        <f>IF(B290="","",IFERROR(VLOOKUP(B290,商品マスタ!$A$2:$B$201,2,FALSE),"コード未登録"))</f>
        <v/>
      </c>
      <c r="D290" s="4" t="n"/>
      <c r="E290" s="4" t="n"/>
      <c r="F290" s="3" t="n"/>
    </row>
    <row r="291">
      <c r="A291" s="10" t="n"/>
      <c r="B291" s="4" t="n"/>
      <c r="C291" s="11">
        <f>IF(B291="","",IFERROR(VLOOKUP(B291,商品マスタ!$A$2:$B$201,2,FALSE),"コード未登録"))</f>
        <v/>
      </c>
      <c r="D291" s="4" t="n"/>
      <c r="E291" s="4" t="n"/>
      <c r="F291" s="3" t="n"/>
    </row>
    <row r="292">
      <c r="A292" s="10" t="n"/>
      <c r="B292" s="4" t="n"/>
      <c r="C292" s="11">
        <f>IF(B292="","",IFERROR(VLOOKUP(B292,商品マスタ!$A$2:$B$201,2,FALSE),"コード未登録"))</f>
        <v/>
      </c>
      <c r="D292" s="4" t="n"/>
      <c r="E292" s="4" t="n"/>
      <c r="F292" s="3" t="n"/>
    </row>
    <row r="293">
      <c r="A293" s="10" t="n"/>
      <c r="B293" s="4" t="n"/>
      <c r="C293" s="11">
        <f>IF(B293="","",IFERROR(VLOOKUP(B293,商品マスタ!$A$2:$B$201,2,FALSE),"コード未登録"))</f>
        <v/>
      </c>
      <c r="D293" s="4" t="n"/>
      <c r="E293" s="4" t="n"/>
      <c r="F293" s="3" t="n"/>
    </row>
    <row r="294">
      <c r="A294" s="10" t="n"/>
      <c r="B294" s="4" t="n"/>
      <c r="C294" s="11">
        <f>IF(B294="","",IFERROR(VLOOKUP(B294,商品マスタ!$A$2:$B$201,2,FALSE),"コード未登録"))</f>
        <v/>
      </c>
      <c r="D294" s="4" t="n"/>
      <c r="E294" s="4" t="n"/>
      <c r="F294" s="3" t="n"/>
    </row>
    <row r="295">
      <c r="A295" s="10" t="n"/>
      <c r="B295" s="4" t="n"/>
      <c r="C295" s="11">
        <f>IF(B295="","",IFERROR(VLOOKUP(B295,商品マスタ!$A$2:$B$201,2,FALSE),"コード未登録"))</f>
        <v/>
      </c>
      <c r="D295" s="4" t="n"/>
      <c r="E295" s="4" t="n"/>
      <c r="F295" s="3" t="n"/>
    </row>
    <row r="296">
      <c r="A296" s="10" t="n"/>
      <c r="B296" s="4" t="n"/>
      <c r="C296" s="11">
        <f>IF(B296="","",IFERROR(VLOOKUP(B296,商品マスタ!$A$2:$B$201,2,FALSE),"コード未登録"))</f>
        <v/>
      </c>
      <c r="D296" s="4" t="n"/>
      <c r="E296" s="4" t="n"/>
      <c r="F296" s="3" t="n"/>
    </row>
    <row r="297">
      <c r="A297" s="10" t="n"/>
      <c r="B297" s="4" t="n"/>
      <c r="C297" s="11">
        <f>IF(B297="","",IFERROR(VLOOKUP(B297,商品マスタ!$A$2:$B$201,2,FALSE),"コード未登録"))</f>
        <v/>
      </c>
      <c r="D297" s="4" t="n"/>
      <c r="E297" s="4" t="n"/>
      <c r="F297" s="3" t="n"/>
    </row>
    <row r="298">
      <c r="A298" s="10" t="n"/>
      <c r="B298" s="4" t="n"/>
      <c r="C298" s="11">
        <f>IF(B298="","",IFERROR(VLOOKUP(B298,商品マスタ!$A$2:$B$201,2,FALSE),"コード未登録"))</f>
        <v/>
      </c>
      <c r="D298" s="4" t="n"/>
      <c r="E298" s="4" t="n"/>
      <c r="F298" s="3" t="n"/>
    </row>
    <row r="299">
      <c r="A299" s="10" t="n"/>
      <c r="B299" s="4" t="n"/>
      <c r="C299" s="11">
        <f>IF(B299="","",IFERROR(VLOOKUP(B299,商品マスタ!$A$2:$B$201,2,FALSE),"コード未登録"))</f>
        <v/>
      </c>
      <c r="D299" s="4" t="n"/>
      <c r="E299" s="4" t="n"/>
      <c r="F299" s="3" t="n"/>
    </row>
    <row r="300">
      <c r="A300" s="10" t="n"/>
      <c r="B300" s="4" t="n"/>
      <c r="C300" s="11">
        <f>IF(B300="","",IFERROR(VLOOKUP(B300,商品マスタ!$A$2:$B$201,2,FALSE),"コード未登録"))</f>
        <v/>
      </c>
      <c r="D300" s="4" t="n"/>
      <c r="E300" s="4" t="n"/>
      <c r="F300" s="3" t="n"/>
    </row>
    <row r="301">
      <c r="A301" s="10" t="n"/>
      <c r="B301" s="4" t="n"/>
      <c r="C301" s="11">
        <f>IF(B301="","",IFERROR(VLOOKUP(B301,商品マスタ!$A$2:$B$201,2,FALSE),"コード未登録"))</f>
        <v/>
      </c>
      <c r="D301" s="4" t="n"/>
      <c r="E301" s="4" t="n"/>
      <c r="F301" s="3" t="n"/>
    </row>
    <row r="302">
      <c r="A302" s="10" t="n"/>
      <c r="B302" s="4" t="n"/>
      <c r="C302" s="11">
        <f>IF(B302="","",IFERROR(VLOOKUP(B302,商品マスタ!$A$2:$B$201,2,FALSE),"コード未登録"))</f>
        <v/>
      </c>
      <c r="D302" s="4" t="n"/>
      <c r="E302" s="4" t="n"/>
      <c r="F302" s="3" t="n"/>
    </row>
    <row r="303">
      <c r="A303" s="10" t="n"/>
      <c r="B303" s="4" t="n"/>
      <c r="C303" s="11">
        <f>IF(B303="","",IFERROR(VLOOKUP(B303,商品マスタ!$A$2:$B$201,2,FALSE),"コード未登録"))</f>
        <v/>
      </c>
      <c r="D303" s="4" t="n"/>
      <c r="E303" s="4" t="n"/>
      <c r="F303" s="3" t="n"/>
    </row>
    <row r="304">
      <c r="A304" s="10" t="n"/>
      <c r="B304" s="4" t="n"/>
      <c r="C304" s="11">
        <f>IF(B304="","",IFERROR(VLOOKUP(B304,商品マスタ!$A$2:$B$201,2,FALSE),"コード未登録"))</f>
        <v/>
      </c>
      <c r="D304" s="4" t="n"/>
      <c r="E304" s="4" t="n"/>
      <c r="F304" s="3" t="n"/>
    </row>
    <row r="305">
      <c r="A305" s="10" t="n"/>
      <c r="B305" s="4" t="n"/>
      <c r="C305" s="11">
        <f>IF(B305="","",IFERROR(VLOOKUP(B305,商品マスタ!$A$2:$B$201,2,FALSE),"コード未登録"))</f>
        <v/>
      </c>
      <c r="D305" s="4" t="n"/>
      <c r="E305" s="4" t="n"/>
      <c r="F305" s="3" t="n"/>
    </row>
    <row r="306">
      <c r="A306" s="10" t="n"/>
      <c r="B306" s="4" t="n"/>
      <c r="C306" s="11">
        <f>IF(B306="","",IFERROR(VLOOKUP(B306,商品マスタ!$A$2:$B$201,2,FALSE),"コード未登録"))</f>
        <v/>
      </c>
      <c r="D306" s="4" t="n"/>
      <c r="E306" s="4" t="n"/>
      <c r="F306" s="3" t="n"/>
    </row>
    <row r="307">
      <c r="A307" s="10" t="n"/>
      <c r="B307" s="4" t="n"/>
      <c r="C307" s="11">
        <f>IF(B307="","",IFERROR(VLOOKUP(B307,商品マスタ!$A$2:$B$201,2,FALSE),"コード未登録"))</f>
        <v/>
      </c>
      <c r="D307" s="4" t="n"/>
      <c r="E307" s="4" t="n"/>
      <c r="F307" s="3" t="n"/>
    </row>
    <row r="308">
      <c r="A308" s="10" t="n"/>
      <c r="B308" s="4" t="n"/>
      <c r="C308" s="11">
        <f>IF(B308="","",IFERROR(VLOOKUP(B308,商品マスタ!$A$2:$B$201,2,FALSE),"コード未登録"))</f>
        <v/>
      </c>
      <c r="D308" s="4" t="n"/>
      <c r="E308" s="4" t="n"/>
      <c r="F308" s="3" t="n"/>
    </row>
    <row r="309">
      <c r="A309" s="10" t="n"/>
      <c r="B309" s="4" t="n"/>
      <c r="C309" s="11">
        <f>IF(B309="","",IFERROR(VLOOKUP(B309,商品マスタ!$A$2:$B$201,2,FALSE),"コード未登録"))</f>
        <v/>
      </c>
      <c r="D309" s="4" t="n"/>
      <c r="E309" s="4" t="n"/>
      <c r="F309" s="3" t="n"/>
    </row>
    <row r="310">
      <c r="A310" s="10" t="n"/>
      <c r="B310" s="4" t="n"/>
      <c r="C310" s="11">
        <f>IF(B310="","",IFERROR(VLOOKUP(B310,商品マスタ!$A$2:$B$201,2,FALSE),"コード未登録"))</f>
        <v/>
      </c>
      <c r="D310" s="4" t="n"/>
      <c r="E310" s="4" t="n"/>
      <c r="F310" s="3" t="n"/>
    </row>
    <row r="311">
      <c r="A311" s="10" t="n"/>
      <c r="B311" s="4" t="n"/>
      <c r="C311" s="11">
        <f>IF(B311="","",IFERROR(VLOOKUP(B311,商品マスタ!$A$2:$B$201,2,FALSE),"コード未登録"))</f>
        <v/>
      </c>
      <c r="D311" s="4" t="n"/>
      <c r="E311" s="4" t="n"/>
      <c r="F311" s="3" t="n"/>
    </row>
    <row r="312">
      <c r="A312" s="10" t="n"/>
      <c r="B312" s="4" t="n"/>
      <c r="C312" s="11">
        <f>IF(B312="","",IFERROR(VLOOKUP(B312,商品マスタ!$A$2:$B$201,2,FALSE),"コード未登録"))</f>
        <v/>
      </c>
      <c r="D312" s="4" t="n"/>
      <c r="E312" s="4" t="n"/>
      <c r="F312" s="3" t="n"/>
    </row>
    <row r="313">
      <c r="A313" s="10" t="n"/>
      <c r="B313" s="4" t="n"/>
      <c r="C313" s="11">
        <f>IF(B313="","",IFERROR(VLOOKUP(B313,商品マスタ!$A$2:$B$201,2,FALSE),"コード未登録"))</f>
        <v/>
      </c>
      <c r="D313" s="4" t="n"/>
      <c r="E313" s="4" t="n"/>
      <c r="F313" s="3" t="n"/>
    </row>
    <row r="314">
      <c r="A314" s="10" t="n"/>
      <c r="B314" s="4" t="n"/>
      <c r="C314" s="11">
        <f>IF(B314="","",IFERROR(VLOOKUP(B314,商品マスタ!$A$2:$B$201,2,FALSE),"コード未登録"))</f>
        <v/>
      </c>
      <c r="D314" s="4" t="n"/>
      <c r="E314" s="4" t="n"/>
      <c r="F314" s="3" t="n"/>
    </row>
    <row r="315">
      <c r="A315" s="10" t="n"/>
      <c r="B315" s="4" t="n"/>
      <c r="C315" s="11">
        <f>IF(B315="","",IFERROR(VLOOKUP(B315,商品マスタ!$A$2:$B$201,2,FALSE),"コード未登録"))</f>
        <v/>
      </c>
      <c r="D315" s="4" t="n"/>
      <c r="E315" s="4" t="n"/>
      <c r="F315" s="3" t="n"/>
    </row>
    <row r="316">
      <c r="A316" s="10" t="n"/>
      <c r="B316" s="4" t="n"/>
      <c r="C316" s="11">
        <f>IF(B316="","",IFERROR(VLOOKUP(B316,商品マスタ!$A$2:$B$201,2,FALSE),"コード未登録"))</f>
        <v/>
      </c>
      <c r="D316" s="4" t="n"/>
      <c r="E316" s="4" t="n"/>
      <c r="F316" s="3" t="n"/>
    </row>
    <row r="317">
      <c r="A317" s="10" t="n"/>
      <c r="B317" s="4" t="n"/>
      <c r="C317" s="11">
        <f>IF(B317="","",IFERROR(VLOOKUP(B317,商品マスタ!$A$2:$B$201,2,FALSE),"コード未登録"))</f>
        <v/>
      </c>
      <c r="D317" s="4" t="n"/>
      <c r="E317" s="4" t="n"/>
      <c r="F317" s="3" t="n"/>
    </row>
    <row r="318">
      <c r="A318" s="10" t="n"/>
      <c r="B318" s="4" t="n"/>
      <c r="C318" s="11">
        <f>IF(B318="","",IFERROR(VLOOKUP(B318,商品マスタ!$A$2:$B$201,2,FALSE),"コード未登録"))</f>
        <v/>
      </c>
      <c r="D318" s="4" t="n"/>
      <c r="E318" s="4" t="n"/>
      <c r="F318" s="3" t="n"/>
    </row>
    <row r="319">
      <c r="A319" s="10" t="n"/>
      <c r="B319" s="4" t="n"/>
      <c r="C319" s="11">
        <f>IF(B319="","",IFERROR(VLOOKUP(B319,商品マスタ!$A$2:$B$201,2,FALSE),"コード未登録"))</f>
        <v/>
      </c>
      <c r="D319" s="4" t="n"/>
      <c r="E319" s="4" t="n"/>
      <c r="F319" s="3" t="n"/>
    </row>
    <row r="320">
      <c r="A320" s="10" t="n"/>
      <c r="B320" s="4" t="n"/>
      <c r="C320" s="11">
        <f>IF(B320="","",IFERROR(VLOOKUP(B320,商品マスタ!$A$2:$B$201,2,FALSE),"コード未登録"))</f>
        <v/>
      </c>
      <c r="D320" s="4" t="n"/>
      <c r="E320" s="4" t="n"/>
      <c r="F320" s="3" t="n"/>
    </row>
    <row r="321">
      <c r="A321" s="10" t="n"/>
      <c r="B321" s="4" t="n"/>
      <c r="C321" s="11">
        <f>IF(B321="","",IFERROR(VLOOKUP(B321,商品マスタ!$A$2:$B$201,2,FALSE),"コード未登録"))</f>
        <v/>
      </c>
      <c r="D321" s="4" t="n"/>
      <c r="E321" s="4" t="n"/>
      <c r="F321" s="3" t="n"/>
    </row>
    <row r="322">
      <c r="A322" s="10" t="n"/>
      <c r="B322" s="4" t="n"/>
      <c r="C322" s="11">
        <f>IF(B322="","",IFERROR(VLOOKUP(B322,商品マスタ!$A$2:$B$201,2,FALSE),"コード未登録"))</f>
        <v/>
      </c>
      <c r="D322" s="4" t="n"/>
      <c r="E322" s="4" t="n"/>
      <c r="F322" s="3" t="n"/>
    </row>
    <row r="323">
      <c r="A323" s="10" t="n"/>
      <c r="B323" s="4" t="n"/>
      <c r="C323" s="11">
        <f>IF(B323="","",IFERROR(VLOOKUP(B323,商品マスタ!$A$2:$B$201,2,FALSE),"コード未登録"))</f>
        <v/>
      </c>
      <c r="D323" s="4" t="n"/>
      <c r="E323" s="4" t="n"/>
      <c r="F323" s="3" t="n"/>
    </row>
    <row r="324">
      <c r="A324" s="10" t="n"/>
      <c r="B324" s="4" t="n"/>
      <c r="C324" s="11">
        <f>IF(B324="","",IFERROR(VLOOKUP(B324,商品マスタ!$A$2:$B$201,2,FALSE),"コード未登録"))</f>
        <v/>
      </c>
      <c r="D324" s="4" t="n"/>
      <c r="E324" s="4" t="n"/>
      <c r="F324" s="3" t="n"/>
    </row>
    <row r="325">
      <c r="A325" s="10" t="n"/>
      <c r="B325" s="4" t="n"/>
      <c r="C325" s="11">
        <f>IF(B325="","",IFERROR(VLOOKUP(B325,商品マスタ!$A$2:$B$201,2,FALSE),"コード未登録"))</f>
        <v/>
      </c>
      <c r="D325" s="4" t="n"/>
      <c r="E325" s="4" t="n"/>
      <c r="F325" s="3" t="n"/>
    </row>
    <row r="326">
      <c r="A326" s="10" t="n"/>
      <c r="B326" s="4" t="n"/>
      <c r="C326" s="11">
        <f>IF(B326="","",IFERROR(VLOOKUP(B326,商品マスタ!$A$2:$B$201,2,FALSE),"コード未登録"))</f>
        <v/>
      </c>
      <c r="D326" s="4" t="n"/>
      <c r="E326" s="4" t="n"/>
      <c r="F326" s="3" t="n"/>
    </row>
    <row r="327">
      <c r="A327" s="10" t="n"/>
      <c r="B327" s="4" t="n"/>
      <c r="C327" s="11">
        <f>IF(B327="","",IFERROR(VLOOKUP(B327,商品マスタ!$A$2:$B$201,2,FALSE),"コード未登録"))</f>
        <v/>
      </c>
      <c r="D327" s="4" t="n"/>
      <c r="E327" s="4" t="n"/>
      <c r="F327" s="3" t="n"/>
    </row>
    <row r="328">
      <c r="A328" s="10" t="n"/>
      <c r="B328" s="4" t="n"/>
      <c r="C328" s="11">
        <f>IF(B328="","",IFERROR(VLOOKUP(B328,商品マスタ!$A$2:$B$201,2,FALSE),"コード未登録"))</f>
        <v/>
      </c>
      <c r="D328" s="4" t="n"/>
      <c r="E328" s="4" t="n"/>
      <c r="F328" s="3" t="n"/>
    </row>
    <row r="329">
      <c r="A329" s="10" t="n"/>
      <c r="B329" s="4" t="n"/>
      <c r="C329" s="11">
        <f>IF(B329="","",IFERROR(VLOOKUP(B329,商品マスタ!$A$2:$B$201,2,FALSE),"コード未登録"))</f>
        <v/>
      </c>
      <c r="D329" s="4" t="n"/>
      <c r="E329" s="4" t="n"/>
      <c r="F329" s="3" t="n"/>
    </row>
    <row r="330">
      <c r="A330" s="10" t="n"/>
      <c r="B330" s="4" t="n"/>
      <c r="C330" s="11">
        <f>IF(B330="","",IFERROR(VLOOKUP(B330,商品マスタ!$A$2:$B$201,2,FALSE),"コード未登録"))</f>
        <v/>
      </c>
      <c r="D330" s="4" t="n"/>
      <c r="E330" s="4" t="n"/>
      <c r="F330" s="3" t="n"/>
    </row>
    <row r="331">
      <c r="A331" s="10" t="n"/>
      <c r="B331" s="4" t="n"/>
      <c r="C331" s="11">
        <f>IF(B331="","",IFERROR(VLOOKUP(B331,商品マスタ!$A$2:$B$201,2,FALSE),"コード未登録"))</f>
        <v/>
      </c>
      <c r="D331" s="4" t="n"/>
      <c r="E331" s="4" t="n"/>
      <c r="F331" s="3" t="n"/>
    </row>
    <row r="332">
      <c r="A332" s="10" t="n"/>
      <c r="B332" s="4" t="n"/>
      <c r="C332" s="11">
        <f>IF(B332="","",IFERROR(VLOOKUP(B332,商品マスタ!$A$2:$B$201,2,FALSE),"コード未登録"))</f>
        <v/>
      </c>
      <c r="D332" s="4" t="n"/>
      <c r="E332" s="4" t="n"/>
      <c r="F332" s="3" t="n"/>
    </row>
    <row r="333">
      <c r="A333" s="10" t="n"/>
      <c r="B333" s="4" t="n"/>
      <c r="C333" s="11">
        <f>IF(B333="","",IFERROR(VLOOKUP(B333,商品マスタ!$A$2:$B$201,2,FALSE),"コード未登録"))</f>
        <v/>
      </c>
      <c r="D333" s="4" t="n"/>
      <c r="E333" s="4" t="n"/>
      <c r="F333" s="3" t="n"/>
    </row>
    <row r="334">
      <c r="A334" s="10" t="n"/>
      <c r="B334" s="4" t="n"/>
      <c r="C334" s="11">
        <f>IF(B334="","",IFERROR(VLOOKUP(B334,商品マスタ!$A$2:$B$201,2,FALSE),"コード未登録"))</f>
        <v/>
      </c>
      <c r="D334" s="4" t="n"/>
      <c r="E334" s="4" t="n"/>
      <c r="F334" s="3" t="n"/>
    </row>
    <row r="335">
      <c r="A335" s="10" t="n"/>
      <c r="B335" s="4" t="n"/>
      <c r="C335" s="11">
        <f>IF(B335="","",IFERROR(VLOOKUP(B335,商品マスタ!$A$2:$B$201,2,FALSE),"コード未登録"))</f>
        <v/>
      </c>
      <c r="D335" s="4" t="n"/>
      <c r="E335" s="4" t="n"/>
      <c r="F335" s="3" t="n"/>
    </row>
    <row r="336">
      <c r="A336" s="10" t="n"/>
      <c r="B336" s="4" t="n"/>
      <c r="C336" s="11">
        <f>IF(B336="","",IFERROR(VLOOKUP(B336,商品マスタ!$A$2:$B$201,2,FALSE),"コード未登録"))</f>
        <v/>
      </c>
      <c r="D336" s="4" t="n"/>
      <c r="E336" s="4" t="n"/>
      <c r="F336" s="3" t="n"/>
    </row>
    <row r="337">
      <c r="A337" s="10" t="n"/>
      <c r="B337" s="4" t="n"/>
      <c r="C337" s="11">
        <f>IF(B337="","",IFERROR(VLOOKUP(B337,商品マスタ!$A$2:$B$201,2,FALSE),"コード未登録"))</f>
        <v/>
      </c>
      <c r="D337" s="4" t="n"/>
      <c r="E337" s="4" t="n"/>
      <c r="F337" s="3" t="n"/>
    </row>
    <row r="338">
      <c r="A338" s="10" t="n"/>
      <c r="B338" s="4" t="n"/>
      <c r="C338" s="11">
        <f>IF(B338="","",IFERROR(VLOOKUP(B338,商品マスタ!$A$2:$B$201,2,FALSE),"コード未登録"))</f>
        <v/>
      </c>
      <c r="D338" s="4" t="n"/>
      <c r="E338" s="4" t="n"/>
      <c r="F338" s="3" t="n"/>
    </row>
    <row r="339">
      <c r="A339" s="10" t="n"/>
      <c r="B339" s="4" t="n"/>
      <c r="C339" s="11">
        <f>IF(B339="","",IFERROR(VLOOKUP(B339,商品マスタ!$A$2:$B$201,2,FALSE),"コード未登録"))</f>
        <v/>
      </c>
      <c r="D339" s="4" t="n"/>
      <c r="E339" s="4" t="n"/>
      <c r="F339" s="3" t="n"/>
    </row>
    <row r="340">
      <c r="A340" s="10" t="n"/>
      <c r="B340" s="4" t="n"/>
      <c r="C340" s="11">
        <f>IF(B340="","",IFERROR(VLOOKUP(B340,商品マスタ!$A$2:$B$201,2,FALSE),"コード未登録"))</f>
        <v/>
      </c>
      <c r="D340" s="4" t="n"/>
      <c r="E340" s="4" t="n"/>
      <c r="F340" s="3" t="n"/>
    </row>
    <row r="341">
      <c r="A341" s="10" t="n"/>
      <c r="B341" s="4" t="n"/>
      <c r="C341" s="11">
        <f>IF(B341="","",IFERROR(VLOOKUP(B341,商品マスタ!$A$2:$B$201,2,FALSE),"コード未登録"))</f>
        <v/>
      </c>
      <c r="D341" s="4" t="n"/>
      <c r="E341" s="4" t="n"/>
      <c r="F341" s="3" t="n"/>
    </row>
    <row r="342">
      <c r="A342" s="10" t="n"/>
      <c r="B342" s="4" t="n"/>
      <c r="C342" s="11">
        <f>IF(B342="","",IFERROR(VLOOKUP(B342,商品マスタ!$A$2:$B$201,2,FALSE),"コード未登録"))</f>
        <v/>
      </c>
      <c r="D342" s="4" t="n"/>
      <c r="E342" s="4" t="n"/>
      <c r="F342" s="3" t="n"/>
    </row>
    <row r="343">
      <c r="A343" s="10" t="n"/>
      <c r="B343" s="4" t="n"/>
      <c r="C343" s="11">
        <f>IF(B343="","",IFERROR(VLOOKUP(B343,商品マスタ!$A$2:$B$201,2,FALSE),"コード未登録"))</f>
        <v/>
      </c>
      <c r="D343" s="4" t="n"/>
      <c r="E343" s="4" t="n"/>
      <c r="F343" s="3" t="n"/>
    </row>
    <row r="344">
      <c r="A344" s="10" t="n"/>
      <c r="B344" s="4" t="n"/>
      <c r="C344" s="11">
        <f>IF(B344="","",IFERROR(VLOOKUP(B344,商品マスタ!$A$2:$B$201,2,FALSE),"コード未登録"))</f>
        <v/>
      </c>
      <c r="D344" s="4" t="n"/>
      <c r="E344" s="4" t="n"/>
      <c r="F344" s="3" t="n"/>
    </row>
    <row r="345">
      <c r="A345" s="10" t="n"/>
      <c r="B345" s="4" t="n"/>
      <c r="C345" s="11">
        <f>IF(B345="","",IFERROR(VLOOKUP(B345,商品マスタ!$A$2:$B$201,2,FALSE),"コード未登録"))</f>
        <v/>
      </c>
      <c r="D345" s="4" t="n"/>
      <c r="E345" s="4" t="n"/>
      <c r="F345" s="3" t="n"/>
    </row>
    <row r="346">
      <c r="A346" s="10" t="n"/>
      <c r="B346" s="4" t="n"/>
      <c r="C346" s="11">
        <f>IF(B346="","",IFERROR(VLOOKUP(B346,商品マスタ!$A$2:$B$201,2,FALSE),"コード未登録"))</f>
        <v/>
      </c>
      <c r="D346" s="4" t="n"/>
      <c r="E346" s="4" t="n"/>
      <c r="F346" s="3" t="n"/>
    </row>
    <row r="347">
      <c r="A347" s="10" t="n"/>
      <c r="B347" s="4" t="n"/>
      <c r="C347" s="11">
        <f>IF(B347="","",IFERROR(VLOOKUP(B347,商品マスタ!$A$2:$B$201,2,FALSE),"コード未登録"))</f>
        <v/>
      </c>
      <c r="D347" s="4" t="n"/>
      <c r="E347" s="4" t="n"/>
      <c r="F347" s="3" t="n"/>
    </row>
    <row r="348">
      <c r="A348" s="10" t="n"/>
      <c r="B348" s="4" t="n"/>
      <c r="C348" s="11">
        <f>IF(B348="","",IFERROR(VLOOKUP(B348,商品マスタ!$A$2:$B$201,2,FALSE),"コード未登録"))</f>
        <v/>
      </c>
      <c r="D348" s="4" t="n"/>
      <c r="E348" s="4" t="n"/>
      <c r="F348" s="3" t="n"/>
    </row>
    <row r="349">
      <c r="A349" s="10" t="n"/>
      <c r="B349" s="4" t="n"/>
      <c r="C349" s="11">
        <f>IF(B349="","",IFERROR(VLOOKUP(B349,商品マスタ!$A$2:$B$201,2,FALSE),"コード未登録"))</f>
        <v/>
      </c>
      <c r="D349" s="4" t="n"/>
      <c r="E349" s="4" t="n"/>
      <c r="F349" s="3" t="n"/>
    </row>
    <row r="350">
      <c r="A350" s="10" t="n"/>
      <c r="B350" s="4" t="n"/>
      <c r="C350" s="11">
        <f>IF(B350="","",IFERROR(VLOOKUP(B350,商品マスタ!$A$2:$B$201,2,FALSE),"コード未登録"))</f>
        <v/>
      </c>
      <c r="D350" s="4" t="n"/>
      <c r="E350" s="4" t="n"/>
      <c r="F350" s="3" t="n"/>
    </row>
    <row r="351">
      <c r="A351" s="10" t="n"/>
      <c r="B351" s="4" t="n"/>
      <c r="C351" s="11">
        <f>IF(B351="","",IFERROR(VLOOKUP(B351,商品マスタ!$A$2:$B$201,2,FALSE),"コード未登録"))</f>
        <v/>
      </c>
      <c r="D351" s="4" t="n"/>
      <c r="E351" s="4" t="n"/>
      <c r="F351" s="3" t="n"/>
    </row>
    <row r="352">
      <c r="A352" s="10" t="n"/>
      <c r="B352" s="4" t="n"/>
      <c r="C352" s="11">
        <f>IF(B352="","",IFERROR(VLOOKUP(B352,商品マスタ!$A$2:$B$201,2,FALSE),"コード未登録"))</f>
        <v/>
      </c>
      <c r="D352" s="4" t="n"/>
      <c r="E352" s="4" t="n"/>
      <c r="F352" s="3" t="n"/>
    </row>
    <row r="353">
      <c r="A353" s="10" t="n"/>
      <c r="B353" s="4" t="n"/>
      <c r="C353" s="11">
        <f>IF(B353="","",IFERROR(VLOOKUP(B353,商品マスタ!$A$2:$B$201,2,FALSE),"コード未登録"))</f>
        <v/>
      </c>
      <c r="D353" s="4" t="n"/>
      <c r="E353" s="4" t="n"/>
      <c r="F353" s="3" t="n"/>
    </row>
    <row r="354">
      <c r="A354" s="10" t="n"/>
      <c r="B354" s="4" t="n"/>
      <c r="C354" s="11">
        <f>IF(B354="","",IFERROR(VLOOKUP(B354,商品マスタ!$A$2:$B$201,2,FALSE),"コード未登録"))</f>
        <v/>
      </c>
      <c r="D354" s="4" t="n"/>
      <c r="E354" s="4" t="n"/>
      <c r="F354" s="3" t="n"/>
    </row>
    <row r="355">
      <c r="A355" s="10" t="n"/>
      <c r="B355" s="4" t="n"/>
      <c r="C355" s="11">
        <f>IF(B355="","",IFERROR(VLOOKUP(B355,商品マスタ!$A$2:$B$201,2,FALSE),"コード未登録"))</f>
        <v/>
      </c>
      <c r="D355" s="4" t="n"/>
      <c r="E355" s="4" t="n"/>
      <c r="F355" s="3" t="n"/>
    </row>
    <row r="356">
      <c r="A356" s="10" t="n"/>
      <c r="B356" s="4" t="n"/>
      <c r="C356" s="11">
        <f>IF(B356="","",IFERROR(VLOOKUP(B356,商品マスタ!$A$2:$B$201,2,FALSE),"コード未登録"))</f>
        <v/>
      </c>
      <c r="D356" s="4" t="n"/>
      <c r="E356" s="4" t="n"/>
      <c r="F356" s="3" t="n"/>
    </row>
    <row r="357">
      <c r="A357" s="10" t="n"/>
      <c r="B357" s="4" t="n"/>
      <c r="C357" s="11">
        <f>IF(B357="","",IFERROR(VLOOKUP(B357,商品マスタ!$A$2:$B$201,2,FALSE),"コード未登録"))</f>
        <v/>
      </c>
      <c r="D357" s="4" t="n"/>
      <c r="E357" s="4" t="n"/>
      <c r="F357" s="3" t="n"/>
    </row>
    <row r="358">
      <c r="A358" s="10" t="n"/>
      <c r="B358" s="4" t="n"/>
      <c r="C358" s="11">
        <f>IF(B358="","",IFERROR(VLOOKUP(B358,商品マスタ!$A$2:$B$201,2,FALSE),"コード未登録"))</f>
        <v/>
      </c>
      <c r="D358" s="4" t="n"/>
      <c r="E358" s="4" t="n"/>
      <c r="F358" s="3" t="n"/>
    </row>
    <row r="359">
      <c r="A359" s="10" t="n"/>
      <c r="B359" s="4" t="n"/>
      <c r="C359" s="11">
        <f>IF(B359="","",IFERROR(VLOOKUP(B359,商品マスタ!$A$2:$B$201,2,FALSE),"コード未登録"))</f>
        <v/>
      </c>
      <c r="D359" s="4" t="n"/>
      <c r="E359" s="4" t="n"/>
      <c r="F359" s="3" t="n"/>
    </row>
    <row r="360">
      <c r="A360" s="10" t="n"/>
      <c r="B360" s="4" t="n"/>
      <c r="C360" s="11">
        <f>IF(B360="","",IFERROR(VLOOKUP(B360,商品マスタ!$A$2:$B$201,2,FALSE),"コード未登録"))</f>
        <v/>
      </c>
      <c r="D360" s="4" t="n"/>
      <c r="E360" s="4" t="n"/>
      <c r="F360" s="3" t="n"/>
    </row>
    <row r="361">
      <c r="A361" s="10" t="n"/>
      <c r="B361" s="4" t="n"/>
      <c r="C361" s="11">
        <f>IF(B361="","",IFERROR(VLOOKUP(B361,商品マスタ!$A$2:$B$201,2,FALSE),"コード未登録"))</f>
        <v/>
      </c>
      <c r="D361" s="4" t="n"/>
      <c r="E361" s="4" t="n"/>
      <c r="F361" s="3" t="n"/>
    </row>
    <row r="362">
      <c r="A362" s="10" t="n"/>
      <c r="B362" s="4" t="n"/>
      <c r="C362" s="11">
        <f>IF(B362="","",IFERROR(VLOOKUP(B362,商品マスタ!$A$2:$B$201,2,FALSE),"コード未登録"))</f>
        <v/>
      </c>
      <c r="D362" s="4" t="n"/>
      <c r="E362" s="4" t="n"/>
      <c r="F362" s="3" t="n"/>
    </row>
    <row r="363">
      <c r="A363" s="10" t="n"/>
      <c r="B363" s="4" t="n"/>
      <c r="C363" s="11">
        <f>IF(B363="","",IFERROR(VLOOKUP(B363,商品マスタ!$A$2:$B$201,2,FALSE),"コード未登録"))</f>
        <v/>
      </c>
      <c r="D363" s="4" t="n"/>
      <c r="E363" s="4" t="n"/>
      <c r="F363" s="3" t="n"/>
    </row>
    <row r="364">
      <c r="A364" s="10" t="n"/>
      <c r="B364" s="4" t="n"/>
      <c r="C364" s="11">
        <f>IF(B364="","",IFERROR(VLOOKUP(B364,商品マスタ!$A$2:$B$201,2,FALSE),"コード未登録"))</f>
        <v/>
      </c>
      <c r="D364" s="4" t="n"/>
      <c r="E364" s="4" t="n"/>
      <c r="F364" s="3" t="n"/>
    </row>
    <row r="365">
      <c r="A365" s="10" t="n"/>
      <c r="B365" s="4" t="n"/>
      <c r="C365" s="11">
        <f>IF(B365="","",IFERROR(VLOOKUP(B365,商品マスタ!$A$2:$B$201,2,FALSE),"コード未登録"))</f>
        <v/>
      </c>
      <c r="D365" s="4" t="n"/>
      <c r="E365" s="4" t="n"/>
      <c r="F365" s="3" t="n"/>
    </row>
    <row r="366">
      <c r="A366" s="10" t="n"/>
      <c r="B366" s="4" t="n"/>
      <c r="C366" s="11">
        <f>IF(B366="","",IFERROR(VLOOKUP(B366,商品マスタ!$A$2:$B$201,2,FALSE),"コード未登録"))</f>
        <v/>
      </c>
      <c r="D366" s="4" t="n"/>
      <c r="E366" s="4" t="n"/>
      <c r="F366" s="3" t="n"/>
    </row>
    <row r="367">
      <c r="A367" s="10" t="n"/>
      <c r="B367" s="4" t="n"/>
      <c r="C367" s="11">
        <f>IF(B367="","",IFERROR(VLOOKUP(B367,商品マスタ!$A$2:$B$201,2,FALSE),"コード未登録"))</f>
        <v/>
      </c>
      <c r="D367" s="4" t="n"/>
      <c r="E367" s="4" t="n"/>
      <c r="F367" s="3" t="n"/>
    </row>
    <row r="368">
      <c r="A368" s="10" t="n"/>
      <c r="B368" s="4" t="n"/>
      <c r="C368" s="11">
        <f>IF(B368="","",IFERROR(VLOOKUP(B368,商品マスタ!$A$2:$B$201,2,FALSE),"コード未登録"))</f>
        <v/>
      </c>
      <c r="D368" s="4" t="n"/>
      <c r="E368" s="4" t="n"/>
      <c r="F368" s="3" t="n"/>
    </row>
    <row r="369">
      <c r="A369" s="10" t="n"/>
      <c r="B369" s="4" t="n"/>
      <c r="C369" s="11">
        <f>IF(B369="","",IFERROR(VLOOKUP(B369,商品マスタ!$A$2:$B$201,2,FALSE),"コード未登録"))</f>
        <v/>
      </c>
      <c r="D369" s="4" t="n"/>
      <c r="E369" s="4" t="n"/>
      <c r="F369" s="3" t="n"/>
    </row>
    <row r="370">
      <c r="A370" s="10" t="n"/>
      <c r="B370" s="4" t="n"/>
      <c r="C370" s="11">
        <f>IF(B370="","",IFERROR(VLOOKUP(B370,商品マスタ!$A$2:$B$201,2,FALSE),"コード未登録"))</f>
        <v/>
      </c>
      <c r="D370" s="4" t="n"/>
      <c r="E370" s="4" t="n"/>
      <c r="F370" s="3" t="n"/>
    </row>
    <row r="371">
      <c r="A371" s="10" t="n"/>
      <c r="B371" s="4" t="n"/>
      <c r="C371" s="11">
        <f>IF(B371="","",IFERROR(VLOOKUP(B371,商品マスタ!$A$2:$B$201,2,FALSE),"コード未登録"))</f>
        <v/>
      </c>
      <c r="D371" s="4" t="n"/>
      <c r="E371" s="4" t="n"/>
      <c r="F371" s="3" t="n"/>
    </row>
    <row r="372">
      <c r="A372" s="10" t="n"/>
      <c r="B372" s="4" t="n"/>
      <c r="C372" s="11">
        <f>IF(B372="","",IFERROR(VLOOKUP(B372,商品マスタ!$A$2:$B$201,2,FALSE),"コード未登録"))</f>
        <v/>
      </c>
      <c r="D372" s="4" t="n"/>
      <c r="E372" s="4" t="n"/>
      <c r="F372" s="3" t="n"/>
    </row>
    <row r="373">
      <c r="A373" s="10" t="n"/>
      <c r="B373" s="4" t="n"/>
      <c r="C373" s="11">
        <f>IF(B373="","",IFERROR(VLOOKUP(B373,商品マスタ!$A$2:$B$201,2,FALSE),"コード未登録"))</f>
        <v/>
      </c>
      <c r="D373" s="4" t="n"/>
      <c r="E373" s="4" t="n"/>
      <c r="F373" s="3" t="n"/>
    </row>
    <row r="374">
      <c r="A374" s="10" t="n"/>
      <c r="B374" s="4" t="n"/>
      <c r="C374" s="11">
        <f>IF(B374="","",IFERROR(VLOOKUP(B374,商品マスタ!$A$2:$B$201,2,FALSE),"コード未登録"))</f>
        <v/>
      </c>
      <c r="D374" s="4" t="n"/>
      <c r="E374" s="4" t="n"/>
      <c r="F374" s="3" t="n"/>
    </row>
    <row r="375">
      <c r="A375" s="10" t="n"/>
      <c r="B375" s="4" t="n"/>
      <c r="C375" s="11">
        <f>IF(B375="","",IFERROR(VLOOKUP(B375,商品マスタ!$A$2:$B$201,2,FALSE),"コード未登録"))</f>
        <v/>
      </c>
      <c r="D375" s="4" t="n"/>
      <c r="E375" s="4" t="n"/>
      <c r="F375" s="3" t="n"/>
    </row>
    <row r="376">
      <c r="A376" s="10" t="n"/>
      <c r="B376" s="4" t="n"/>
      <c r="C376" s="11">
        <f>IF(B376="","",IFERROR(VLOOKUP(B376,商品マスタ!$A$2:$B$201,2,FALSE),"コード未登録"))</f>
        <v/>
      </c>
      <c r="D376" s="4" t="n"/>
      <c r="E376" s="4" t="n"/>
      <c r="F376" s="3" t="n"/>
    </row>
    <row r="377">
      <c r="A377" s="10" t="n"/>
      <c r="B377" s="4" t="n"/>
      <c r="C377" s="11">
        <f>IF(B377="","",IFERROR(VLOOKUP(B377,商品マスタ!$A$2:$B$201,2,FALSE),"コード未登録"))</f>
        <v/>
      </c>
      <c r="D377" s="4" t="n"/>
      <c r="E377" s="4" t="n"/>
      <c r="F377" s="3" t="n"/>
    </row>
    <row r="378">
      <c r="A378" s="10" t="n"/>
      <c r="B378" s="4" t="n"/>
      <c r="C378" s="11">
        <f>IF(B378="","",IFERROR(VLOOKUP(B378,商品マスタ!$A$2:$B$201,2,FALSE),"コード未登録"))</f>
        <v/>
      </c>
      <c r="D378" s="4" t="n"/>
      <c r="E378" s="4" t="n"/>
      <c r="F378" s="3" t="n"/>
    </row>
    <row r="379">
      <c r="A379" s="10" t="n"/>
      <c r="B379" s="4" t="n"/>
      <c r="C379" s="11">
        <f>IF(B379="","",IFERROR(VLOOKUP(B379,商品マスタ!$A$2:$B$201,2,FALSE),"コード未登録"))</f>
        <v/>
      </c>
      <c r="D379" s="4" t="n"/>
      <c r="E379" s="4" t="n"/>
      <c r="F379" s="3" t="n"/>
    </row>
    <row r="380">
      <c r="A380" s="10" t="n"/>
      <c r="B380" s="4" t="n"/>
      <c r="C380" s="11">
        <f>IF(B380="","",IFERROR(VLOOKUP(B380,商品マスタ!$A$2:$B$201,2,FALSE),"コード未登録"))</f>
        <v/>
      </c>
      <c r="D380" s="4" t="n"/>
      <c r="E380" s="4" t="n"/>
      <c r="F380" s="3" t="n"/>
    </row>
    <row r="381">
      <c r="A381" s="10" t="n"/>
      <c r="B381" s="4" t="n"/>
      <c r="C381" s="11">
        <f>IF(B381="","",IFERROR(VLOOKUP(B381,商品マスタ!$A$2:$B$201,2,FALSE),"コード未登録"))</f>
        <v/>
      </c>
      <c r="D381" s="4" t="n"/>
      <c r="E381" s="4" t="n"/>
      <c r="F381" s="3" t="n"/>
    </row>
    <row r="382">
      <c r="A382" s="10" t="n"/>
      <c r="B382" s="4" t="n"/>
      <c r="C382" s="11">
        <f>IF(B382="","",IFERROR(VLOOKUP(B382,商品マスタ!$A$2:$B$201,2,FALSE),"コード未登録"))</f>
        <v/>
      </c>
      <c r="D382" s="4" t="n"/>
      <c r="E382" s="4" t="n"/>
      <c r="F382" s="3" t="n"/>
    </row>
    <row r="383">
      <c r="A383" s="10" t="n"/>
      <c r="B383" s="4" t="n"/>
      <c r="C383" s="11">
        <f>IF(B383="","",IFERROR(VLOOKUP(B383,商品マスタ!$A$2:$B$201,2,FALSE),"コード未登録"))</f>
        <v/>
      </c>
      <c r="D383" s="4" t="n"/>
      <c r="E383" s="4" t="n"/>
      <c r="F383" s="3" t="n"/>
    </row>
    <row r="384">
      <c r="A384" s="10" t="n"/>
      <c r="B384" s="4" t="n"/>
      <c r="C384" s="11">
        <f>IF(B384="","",IFERROR(VLOOKUP(B384,商品マスタ!$A$2:$B$201,2,FALSE),"コード未登録"))</f>
        <v/>
      </c>
      <c r="D384" s="4" t="n"/>
      <c r="E384" s="4" t="n"/>
      <c r="F384" s="3" t="n"/>
    </row>
    <row r="385">
      <c r="A385" s="10" t="n"/>
      <c r="B385" s="4" t="n"/>
      <c r="C385" s="11">
        <f>IF(B385="","",IFERROR(VLOOKUP(B385,商品マスタ!$A$2:$B$201,2,FALSE),"コード未登録"))</f>
        <v/>
      </c>
      <c r="D385" s="4" t="n"/>
      <c r="E385" s="4" t="n"/>
      <c r="F385" s="3" t="n"/>
    </row>
    <row r="386">
      <c r="A386" s="10" t="n"/>
      <c r="B386" s="4" t="n"/>
      <c r="C386" s="11">
        <f>IF(B386="","",IFERROR(VLOOKUP(B386,商品マスタ!$A$2:$B$201,2,FALSE),"コード未登録"))</f>
        <v/>
      </c>
      <c r="D386" s="4" t="n"/>
      <c r="E386" s="4" t="n"/>
      <c r="F386" s="3" t="n"/>
    </row>
    <row r="387">
      <c r="A387" s="10" t="n"/>
      <c r="B387" s="4" t="n"/>
      <c r="C387" s="11">
        <f>IF(B387="","",IFERROR(VLOOKUP(B387,商品マスタ!$A$2:$B$201,2,FALSE),"コード未登録"))</f>
        <v/>
      </c>
      <c r="D387" s="4" t="n"/>
      <c r="E387" s="4" t="n"/>
      <c r="F387" s="3" t="n"/>
    </row>
    <row r="388">
      <c r="A388" s="10" t="n"/>
      <c r="B388" s="4" t="n"/>
      <c r="C388" s="11">
        <f>IF(B388="","",IFERROR(VLOOKUP(B388,商品マスタ!$A$2:$B$201,2,FALSE),"コード未登録"))</f>
        <v/>
      </c>
      <c r="D388" s="4" t="n"/>
      <c r="E388" s="4" t="n"/>
      <c r="F388" s="3" t="n"/>
    </row>
    <row r="389">
      <c r="A389" s="10" t="n"/>
      <c r="B389" s="4" t="n"/>
      <c r="C389" s="11">
        <f>IF(B389="","",IFERROR(VLOOKUP(B389,商品マスタ!$A$2:$B$201,2,FALSE),"コード未登録"))</f>
        <v/>
      </c>
      <c r="D389" s="4" t="n"/>
      <c r="E389" s="4" t="n"/>
      <c r="F389" s="3" t="n"/>
    </row>
    <row r="390">
      <c r="A390" s="10" t="n"/>
      <c r="B390" s="4" t="n"/>
      <c r="C390" s="11">
        <f>IF(B390="","",IFERROR(VLOOKUP(B390,商品マスタ!$A$2:$B$201,2,FALSE),"コード未登録"))</f>
        <v/>
      </c>
      <c r="D390" s="4" t="n"/>
      <c r="E390" s="4" t="n"/>
      <c r="F390" s="3" t="n"/>
    </row>
    <row r="391">
      <c r="A391" s="10" t="n"/>
      <c r="B391" s="4" t="n"/>
      <c r="C391" s="11">
        <f>IF(B391="","",IFERROR(VLOOKUP(B391,商品マスタ!$A$2:$B$201,2,FALSE),"コード未登録"))</f>
        <v/>
      </c>
      <c r="D391" s="4" t="n"/>
      <c r="E391" s="4" t="n"/>
      <c r="F391" s="3" t="n"/>
    </row>
    <row r="392">
      <c r="A392" s="10" t="n"/>
      <c r="B392" s="4" t="n"/>
      <c r="C392" s="11">
        <f>IF(B392="","",IFERROR(VLOOKUP(B392,商品マスタ!$A$2:$B$201,2,FALSE),"コード未登録"))</f>
        <v/>
      </c>
      <c r="D392" s="4" t="n"/>
      <c r="E392" s="4" t="n"/>
      <c r="F392" s="3" t="n"/>
    </row>
    <row r="393">
      <c r="A393" s="10" t="n"/>
      <c r="B393" s="4" t="n"/>
      <c r="C393" s="11">
        <f>IF(B393="","",IFERROR(VLOOKUP(B393,商品マスタ!$A$2:$B$201,2,FALSE),"コード未登録"))</f>
        <v/>
      </c>
      <c r="D393" s="4" t="n"/>
      <c r="E393" s="4" t="n"/>
      <c r="F393" s="3" t="n"/>
    </row>
    <row r="394">
      <c r="A394" s="10" t="n"/>
      <c r="B394" s="4" t="n"/>
      <c r="C394" s="11">
        <f>IF(B394="","",IFERROR(VLOOKUP(B394,商品マスタ!$A$2:$B$201,2,FALSE),"コード未登録"))</f>
        <v/>
      </c>
      <c r="D394" s="4" t="n"/>
      <c r="E394" s="4" t="n"/>
      <c r="F394" s="3" t="n"/>
    </row>
    <row r="395">
      <c r="A395" s="10" t="n"/>
      <c r="B395" s="4" t="n"/>
      <c r="C395" s="11">
        <f>IF(B395="","",IFERROR(VLOOKUP(B395,商品マスタ!$A$2:$B$201,2,FALSE),"コード未登録"))</f>
        <v/>
      </c>
      <c r="D395" s="4" t="n"/>
      <c r="E395" s="4" t="n"/>
      <c r="F395" s="3" t="n"/>
    </row>
    <row r="396">
      <c r="A396" s="10" t="n"/>
      <c r="B396" s="4" t="n"/>
      <c r="C396" s="11">
        <f>IF(B396="","",IFERROR(VLOOKUP(B396,商品マスタ!$A$2:$B$201,2,FALSE),"コード未登録"))</f>
        <v/>
      </c>
      <c r="D396" s="4" t="n"/>
      <c r="E396" s="4" t="n"/>
      <c r="F396" s="3" t="n"/>
    </row>
    <row r="397">
      <c r="A397" s="10" t="n"/>
      <c r="B397" s="4" t="n"/>
      <c r="C397" s="11">
        <f>IF(B397="","",IFERROR(VLOOKUP(B397,商品マスタ!$A$2:$B$201,2,FALSE),"コード未登録"))</f>
        <v/>
      </c>
      <c r="D397" s="4" t="n"/>
      <c r="E397" s="4" t="n"/>
      <c r="F397" s="3" t="n"/>
    </row>
    <row r="398">
      <c r="A398" s="10" t="n"/>
      <c r="B398" s="4" t="n"/>
      <c r="C398" s="11">
        <f>IF(B398="","",IFERROR(VLOOKUP(B398,商品マスタ!$A$2:$B$201,2,FALSE),"コード未登録"))</f>
        <v/>
      </c>
      <c r="D398" s="4" t="n"/>
      <c r="E398" s="4" t="n"/>
      <c r="F398" s="3" t="n"/>
    </row>
    <row r="399">
      <c r="A399" s="10" t="n"/>
      <c r="B399" s="4" t="n"/>
      <c r="C399" s="11">
        <f>IF(B399="","",IFERROR(VLOOKUP(B399,商品マスタ!$A$2:$B$201,2,FALSE),"コード未登録"))</f>
        <v/>
      </c>
      <c r="D399" s="4" t="n"/>
      <c r="E399" s="4" t="n"/>
      <c r="F399" s="3" t="n"/>
    </row>
    <row r="400">
      <c r="A400" s="10" t="n"/>
      <c r="B400" s="4" t="n"/>
      <c r="C400" s="11">
        <f>IF(B400="","",IFERROR(VLOOKUP(B400,商品マスタ!$A$2:$B$201,2,FALSE),"コード未登録"))</f>
        <v/>
      </c>
      <c r="D400" s="4" t="n"/>
      <c r="E400" s="4" t="n"/>
      <c r="F400" s="3" t="n"/>
    </row>
    <row r="401">
      <c r="A401" s="10" t="n"/>
      <c r="B401" s="4" t="n"/>
      <c r="C401" s="11">
        <f>IF(B401="","",IFERROR(VLOOKUP(B401,商品マスタ!$A$2:$B$201,2,FALSE),"コード未登録"))</f>
        <v/>
      </c>
      <c r="D401" s="4" t="n"/>
      <c r="E401" s="4" t="n"/>
      <c r="F401" s="3" t="n"/>
    </row>
    <row r="402">
      <c r="A402" s="10" t="n"/>
      <c r="B402" s="4" t="n"/>
      <c r="C402" s="11">
        <f>IF(B402="","",IFERROR(VLOOKUP(B402,商品マスタ!$A$2:$B$201,2,FALSE),"コード未登録"))</f>
        <v/>
      </c>
      <c r="D402" s="4" t="n"/>
      <c r="E402" s="4" t="n"/>
      <c r="F402" s="3" t="n"/>
    </row>
    <row r="403">
      <c r="A403" s="10" t="n"/>
      <c r="B403" s="4" t="n"/>
      <c r="C403" s="11">
        <f>IF(B403="","",IFERROR(VLOOKUP(B403,商品マスタ!$A$2:$B$201,2,FALSE),"コード未登録"))</f>
        <v/>
      </c>
      <c r="D403" s="4" t="n"/>
      <c r="E403" s="4" t="n"/>
      <c r="F403" s="3" t="n"/>
    </row>
    <row r="404">
      <c r="A404" s="10" t="n"/>
      <c r="B404" s="4" t="n"/>
      <c r="C404" s="11">
        <f>IF(B404="","",IFERROR(VLOOKUP(B404,商品マスタ!$A$2:$B$201,2,FALSE),"コード未登録"))</f>
        <v/>
      </c>
      <c r="D404" s="4" t="n"/>
      <c r="E404" s="4" t="n"/>
      <c r="F404" s="3" t="n"/>
    </row>
    <row r="405">
      <c r="A405" s="10" t="n"/>
      <c r="B405" s="4" t="n"/>
      <c r="C405" s="11">
        <f>IF(B405="","",IFERROR(VLOOKUP(B405,商品マスタ!$A$2:$B$201,2,FALSE),"コード未登録"))</f>
        <v/>
      </c>
      <c r="D405" s="4" t="n"/>
      <c r="E405" s="4" t="n"/>
      <c r="F405" s="3" t="n"/>
    </row>
    <row r="406">
      <c r="A406" s="10" t="n"/>
      <c r="B406" s="4" t="n"/>
      <c r="C406" s="11">
        <f>IF(B406="","",IFERROR(VLOOKUP(B406,商品マスタ!$A$2:$B$201,2,FALSE),"コード未登録"))</f>
        <v/>
      </c>
      <c r="D406" s="4" t="n"/>
      <c r="E406" s="4" t="n"/>
      <c r="F406" s="3" t="n"/>
    </row>
    <row r="407">
      <c r="A407" s="10" t="n"/>
      <c r="B407" s="4" t="n"/>
      <c r="C407" s="11">
        <f>IF(B407="","",IFERROR(VLOOKUP(B407,商品マスタ!$A$2:$B$201,2,FALSE),"コード未登録"))</f>
        <v/>
      </c>
      <c r="D407" s="4" t="n"/>
      <c r="E407" s="4" t="n"/>
      <c r="F407" s="3" t="n"/>
    </row>
    <row r="408">
      <c r="A408" s="10" t="n"/>
      <c r="B408" s="4" t="n"/>
      <c r="C408" s="11">
        <f>IF(B408="","",IFERROR(VLOOKUP(B408,商品マスタ!$A$2:$B$201,2,FALSE),"コード未登録"))</f>
        <v/>
      </c>
      <c r="D408" s="4" t="n"/>
      <c r="E408" s="4" t="n"/>
      <c r="F408" s="3" t="n"/>
    </row>
    <row r="409">
      <c r="A409" s="10" t="n"/>
      <c r="B409" s="4" t="n"/>
      <c r="C409" s="11">
        <f>IF(B409="","",IFERROR(VLOOKUP(B409,商品マスタ!$A$2:$B$201,2,FALSE),"コード未登録"))</f>
        <v/>
      </c>
      <c r="D409" s="4" t="n"/>
      <c r="E409" s="4" t="n"/>
      <c r="F409" s="3" t="n"/>
    </row>
    <row r="410">
      <c r="A410" s="10" t="n"/>
      <c r="B410" s="4" t="n"/>
      <c r="C410" s="11">
        <f>IF(B410="","",IFERROR(VLOOKUP(B410,商品マスタ!$A$2:$B$201,2,FALSE),"コード未登録"))</f>
        <v/>
      </c>
      <c r="D410" s="4" t="n"/>
      <c r="E410" s="4" t="n"/>
      <c r="F410" s="3" t="n"/>
    </row>
    <row r="411">
      <c r="A411" s="10" t="n"/>
      <c r="B411" s="4" t="n"/>
      <c r="C411" s="11">
        <f>IF(B411="","",IFERROR(VLOOKUP(B411,商品マスタ!$A$2:$B$201,2,FALSE),"コード未登録"))</f>
        <v/>
      </c>
      <c r="D411" s="4" t="n"/>
      <c r="E411" s="4" t="n"/>
      <c r="F411" s="3" t="n"/>
    </row>
    <row r="412">
      <c r="A412" s="10" t="n"/>
      <c r="B412" s="4" t="n"/>
      <c r="C412" s="11">
        <f>IF(B412="","",IFERROR(VLOOKUP(B412,商品マスタ!$A$2:$B$201,2,FALSE),"コード未登録"))</f>
        <v/>
      </c>
      <c r="D412" s="4" t="n"/>
      <c r="E412" s="4" t="n"/>
      <c r="F412" s="3" t="n"/>
    </row>
    <row r="413">
      <c r="A413" s="10" t="n"/>
      <c r="B413" s="4" t="n"/>
      <c r="C413" s="11">
        <f>IF(B413="","",IFERROR(VLOOKUP(B413,商品マスタ!$A$2:$B$201,2,FALSE),"コード未登録"))</f>
        <v/>
      </c>
      <c r="D413" s="4" t="n"/>
      <c r="E413" s="4" t="n"/>
      <c r="F413" s="3" t="n"/>
    </row>
    <row r="414">
      <c r="A414" s="10" t="n"/>
      <c r="B414" s="4" t="n"/>
      <c r="C414" s="11">
        <f>IF(B414="","",IFERROR(VLOOKUP(B414,商品マスタ!$A$2:$B$201,2,FALSE),"コード未登録"))</f>
        <v/>
      </c>
      <c r="D414" s="4" t="n"/>
      <c r="E414" s="4" t="n"/>
      <c r="F414" s="3" t="n"/>
    </row>
    <row r="415">
      <c r="A415" s="10" t="n"/>
      <c r="B415" s="4" t="n"/>
      <c r="C415" s="11">
        <f>IF(B415="","",IFERROR(VLOOKUP(B415,商品マスタ!$A$2:$B$201,2,FALSE),"コード未登録"))</f>
        <v/>
      </c>
      <c r="D415" s="4" t="n"/>
      <c r="E415" s="4" t="n"/>
      <c r="F415" s="3" t="n"/>
    </row>
    <row r="416">
      <c r="A416" s="10" t="n"/>
      <c r="B416" s="4" t="n"/>
      <c r="C416" s="11">
        <f>IF(B416="","",IFERROR(VLOOKUP(B416,商品マスタ!$A$2:$B$201,2,FALSE),"コード未登録"))</f>
        <v/>
      </c>
      <c r="D416" s="4" t="n"/>
      <c r="E416" s="4" t="n"/>
      <c r="F416" s="3" t="n"/>
    </row>
    <row r="417">
      <c r="A417" s="10" t="n"/>
      <c r="B417" s="4" t="n"/>
      <c r="C417" s="11">
        <f>IF(B417="","",IFERROR(VLOOKUP(B417,商品マスタ!$A$2:$B$201,2,FALSE),"コード未登録"))</f>
        <v/>
      </c>
      <c r="D417" s="4" t="n"/>
      <c r="E417" s="4" t="n"/>
      <c r="F417" s="3" t="n"/>
    </row>
    <row r="418">
      <c r="A418" s="10" t="n"/>
      <c r="B418" s="4" t="n"/>
      <c r="C418" s="11">
        <f>IF(B418="","",IFERROR(VLOOKUP(B418,商品マスタ!$A$2:$B$201,2,FALSE),"コード未登録"))</f>
        <v/>
      </c>
      <c r="D418" s="4" t="n"/>
      <c r="E418" s="4" t="n"/>
      <c r="F418" s="3" t="n"/>
    </row>
    <row r="419">
      <c r="A419" s="10" t="n"/>
      <c r="B419" s="4" t="n"/>
      <c r="C419" s="11">
        <f>IF(B419="","",IFERROR(VLOOKUP(B419,商品マスタ!$A$2:$B$201,2,FALSE),"コード未登録"))</f>
        <v/>
      </c>
      <c r="D419" s="4" t="n"/>
      <c r="E419" s="4" t="n"/>
      <c r="F419" s="3" t="n"/>
    </row>
    <row r="420">
      <c r="A420" s="10" t="n"/>
      <c r="B420" s="4" t="n"/>
      <c r="C420" s="11">
        <f>IF(B420="","",IFERROR(VLOOKUP(B420,商品マスタ!$A$2:$B$201,2,FALSE),"コード未登録"))</f>
        <v/>
      </c>
      <c r="D420" s="4" t="n"/>
      <c r="E420" s="4" t="n"/>
      <c r="F420" s="3" t="n"/>
    </row>
    <row r="421">
      <c r="A421" s="10" t="n"/>
      <c r="B421" s="4" t="n"/>
      <c r="C421" s="11">
        <f>IF(B421="","",IFERROR(VLOOKUP(B421,商品マスタ!$A$2:$B$201,2,FALSE),"コード未登録"))</f>
        <v/>
      </c>
      <c r="D421" s="4" t="n"/>
      <c r="E421" s="4" t="n"/>
      <c r="F421" s="3" t="n"/>
    </row>
    <row r="422">
      <c r="A422" s="10" t="n"/>
      <c r="B422" s="4" t="n"/>
      <c r="C422" s="11">
        <f>IF(B422="","",IFERROR(VLOOKUP(B422,商品マスタ!$A$2:$B$201,2,FALSE),"コード未登録"))</f>
        <v/>
      </c>
      <c r="D422" s="4" t="n"/>
      <c r="E422" s="4" t="n"/>
      <c r="F422" s="3" t="n"/>
    </row>
    <row r="423">
      <c r="A423" s="10" t="n"/>
      <c r="B423" s="4" t="n"/>
      <c r="C423" s="11">
        <f>IF(B423="","",IFERROR(VLOOKUP(B423,商品マスタ!$A$2:$B$201,2,FALSE),"コード未登録"))</f>
        <v/>
      </c>
      <c r="D423" s="4" t="n"/>
      <c r="E423" s="4" t="n"/>
      <c r="F423" s="3" t="n"/>
    </row>
    <row r="424">
      <c r="A424" s="10" t="n"/>
      <c r="B424" s="4" t="n"/>
      <c r="C424" s="11">
        <f>IF(B424="","",IFERROR(VLOOKUP(B424,商品マスタ!$A$2:$B$201,2,FALSE),"コード未登録"))</f>
        <v/>
      </c>
      <c r="D424" s="4" t="n"/>
      <c r="E424" s="4" t="n"/>
      <c r="F424" s="3" t="n"/>
    </row>
    <row r="425">
      <c r="A425" s="10" t="n"/>
      <c r="B425" s="4" t="n"/>
      <c r="C425" s="11">
        <f>IF(B425="","",IFERROR(VLOOKUP(B425,商品マスタ!$A$2:$B$201,2,FALSE),"コード未登録"))</f>
        <v/>
      </c>
      <c r="D425" s="4" t="n"/>
      <c r="E425" s="4" t="n"/>
      <c r="F425" s="3" t="n"/>
    </row>
    <row r="426">
      <c r="A426" s="10" t="n"/>
      <c r="B426" s="4" t="n"/>
      <c r="C426" s="11">
        <f>IF(B426="","",IFERROR(VLOOKUP(B426,商品マスタ!$A$2:$B$201,2,FALSE),"コード未登録"))</f>
        <v/>
      </c>
      <c r="D426" s="4" t="n"/>
      <c r="E426" s="4" t="n"/>
      <c r="F426" s="3" t="n"/>
    </row>
    <row r="427">
      <c r="A427" s="10" t="n"/>
      <c r="B427" s="4" t="n"/>
      <c r="C427" s="11">
        <f>IF(B427="","",IFERROR(VLOOKUP(B427,商品マスタ!$A$2:$B$201,2,FALSE),"コード未登録"))</f>
        <v/>
      </c>
      <c r="D427" s="4" t="n"/>
      <c r="E427" s="4" t="n"/>
      <c r="F427" s="3" t="n"/>
    </row>
    <row r="428">
      <c r="A428" s="10" t="n"/>
      <c r="B428" s="4" t="n"/>
      <c r="C428" s="11">
        <f>IF(B428="","",IFERROR(VLOOKUP(B428,商品マスタ!$A$2:$B$201,2,FALSE),"コード未登録"))</f>
        <v/>
      </c>
      <c r="D428" s="4" t="n"/>
      <c r="E428" s="4" t="n"/>
      <c r="F428" s="3" t="n"/>
    </row>
    <row r="429">
      <c r="A429" s="10" t="n"/>
      <c r="B429" s="4" t="n"/>
      <c r="C429" s="11">
        <f>IF(B429="","",IFERROR(VLOOKUP(B429,商品マスタ!$A$2:$B$201,2,FALSE),"コード未登録"))</f>
        <v/>
      </c>
      <c r="D429" s="4" t="n"/>
      <c r="E429" s="4" t="n"/>
      <c r="F429" s="3" t="n"/>
    </row>
    <row r="430">
      <c r="A430" s="10" t="n"/>
      <c r="B430" s="4" t="n"/>
      <c r="C430" s="11">
        <f>IF(B430="","",IFERROR(VLOOKUP(B430,商品マスタ!$A$2:$B$201,2,FALSE),"コード未登録"))</f>
        <v/>
      </c>
      <c r="D430" s="4" t="n"/>
      <c r="E430" s="4" t="n"/>
      <c r="F430" s="3" t="n"/>
    </row>
    <row r="431">
      <c r="A431" s="10" t="n"/>
      <c r="B431" s="4" t="n"/>
      <c r="C431" s="11">
        <f>IF(B431="","",IFERROR(VLOOKUP(B431,商品マスタ!$A$2:$B$201,2,FALSE),"コード未登録"))</f>
        <v/>
      </c>
      <c r="D431" s="4" t="n"/>
      <c r="E431" s="4" t="n"/>
      <c r="F431" s="3" t="n"/>
    </row>
    <row r="432">
      <c r="A432" s="10" t="n"/>
      <c r="B432" s="4" t="n"/>
      <c r="C432" s="11">
        <f>IF(B432="","",IFERROR(VLOOKUP(B432,商品マスタ!$A$2:$B$201,2,FALSE),"コード未登録"))</f>
        <v/>
      </c>
      <c r="D432" s="4" t="n"/>
      <c r="E432" s="4" t="n"/>
      <c r="F432" s="3" t="n"/>
    </row>
    <row r="433">
      <c r="A433" s="10" t="n"/>
      <c r="B433" s="4" t="n"/>
      <c r="C433" s="11">
        <f>IF(B433="","",IFERROR(VLOOKUP(B433,商品マスタ!$A$2:$B$201,2,FALSE),"コード未登録"))</f>
        <v/>
      </c>
      <c r="D433" s="4" t="n"/>
      <c r="E433" s="4" t="n"/>
      <c r="F433" s="3" t="n"/>
    </row>
    <row r="434">
      <c r="A434" s="10" t="n"/>
      <c r="B434" s="4" t="n"/>
      <c r="C434" s="11">
        <f>IF(B434="","",IFERROR(VLOOKUP(B434,商品マスタ!$A$2:$B$201,2,FALSE),"コード未登録"))</f>
        <v/>
      </c>
      <c r="D434" s="4" t="n"/>
      <c r="E434" s="4" t="n"/>
      <c r="F434" s="3" t="n"/>
    </row>
    <row r="435">
      <c r="A435" s="10" t="n"/>
      <c r="B435" s="4" t="n"/>
      <c r="C435" s="11">
        <f>IF(B435="","",IFERROR(VLOOKUP(B435,商品マスタ!$A$2:$B$201,2,FALSE),"コード未登録"))</f>
        <v/>
      </c>
      <c r="D435" s="4" t="n"/>
      <c r="E435" s="4" t="n"/>
      <c r="F435" s="3" t="n"/>
    </row>
    <row r="436">
      <c r="A436" s="10" t="n"/>
      <c r="B436" s="4" t="n"/>
      <c r="C436" s="11">
        <f>IF(B436="","",IFERROR(VLOOKUP(B436,商品マスタ!$A$2:$B$201,2,FALSE),"コード未登録"))</f>
        <v/>
      </c>
      <c r="D436" s="4" t="n"/>
      <c r="E436" s="4" t="n"/>
      <c r="F436" s="3" t="n"/>
    </row>
    <row r="437">
      <c r="A437" s="10" t="n"/>
      <c r="B437" s="4" t="n"/>
      <c r="C437" s="11">
        <f>IF(B437="","",IFERROR(VLOOKUP(B437,商品マスタ!$A$2:$B$201,2,FALSE),"コード未登録"))</f>
        <v/>
      </c>
      <c r="D437" s="4" t="n"/>
      <c r="E437" s="4" t="n"/>
      <c r="F437" s="3" t="n"/>
    </row>
    <row r="438">
      <c r="A438" s="10" t="n"/>
      <c r="B438" s="4" t="n"/>
      <c r="C438" s="11">
        <f>IF(B438="","",IFERROR(VLOOKUP(B438,商品マスタ!$A$2:$B$201,2,FALSE),"コード未登録"))</f>
        <v/>
      </c>
      <c r="D438" s="4" t="n"/>
      <c r="E438" s="4" t="n"/>
      <c r="F438" s="3" t="n"/>
    </row>
    <row r="439">
      <c r="A439" s="10" t="n"/>
      <c r="B439" s="4" t="n"/>
      <c r="C439" s="11">
        <f>IF(B439="","",IFERROR(VLOOKUP(B439,商品マスタ!$A$2:$B$201,2,FALSE),"コード未登録"))</f>
        <v/>
      </c>
      <c r="D439" s="4" t="n"/>
      <c r="E439" s="4" t="n"/>
      <c r="F439" s="3" t="n"/>
    </row>
    <row r="440">
      <c r="A440" s="10" t="n"/>
      <c r="B440" s="4" t="n"/>
      <c r="C440" s="11">
        <f>IF(B440="","",IFERROR(VLOOKUP(B440,商品マスタ!$A$2:$B$201,2,FALSE),"コード未登録"))</f>
        <v/>
      </c>
      <c r="D440" s="4" t="n"/>
      <c r="E440" s="4" t="n"/>
      <c r="F440" s="3" t="n"/>
    </row>
    <row r="441">
      <c r="A441" s="10" t="n"/>
      <c r="B441" s="4" t="n"/>
      <c r="C441" s="11">
        <f>IF(B441="","",IFERROR(VLOOKUP(B441,商品マスタ!$A$2:$B$201,2,FALSE),"コード未登録"))</f>
        <v/>
      </c>
      <c r="D441" s="4" t="n"/>
      <c r="E441" s="4" t="n"/>
      <c r="F441" s="3" t="n"/>
    </row>
    <row r="442">
      <c r="A442" s="10" t="n"/>
      <c r="B442" s="4" t="n"/>
      <c r="C442" s="11">
        <f>IF(B442="","",IFERROR(VLOOKUP(B442,商品マスタ!$A$2:$B$201,2,FALSE),"コード未登録"))</f>
        <v/>
      </c>
      <c r="D442" s="4" t="n"/>
      <c r="E442" s="4" t="n"/>
      <c r="F442" s="3" t="n"/>
    </row>
    <row r="443">
      <c r="A443" s="10" t="n"/>
      <c r="B443" s="4" t="n"/>
      <c r="C443" s="11">
        <f>IF(B443="","",IFERROR(VLOOKUP(B443,商品マスタ!$A$2:$B$201,2,FALSE),"コード未登録"))</f>
        <v/>
      </c>
      <c r="D443" s="4" t="n"/>
      <c r="E443" s="4" t="n"/>
      <c r="F443" s="3" t="n"/>
    </row>
    <row r="444">
      <c r="A444" s="10" t="n"/>
      <c r="B444" s="4" t="n"/>
      <c r="C444" s="11">
        <f>IF(B444="","",IFERROR(VLOOKUP(B444,商品マスタ!$A$2:$B$201,2,FALSE),"コード未登録"))</f>
        <v/>
      </c>
      <c r="D444" s="4" t="n"/>
      <c r="E444" s="4" t="n"/>
      <c r="F444" s="3" t="n"/>
    </row>
    <row r="445">
      <c r="A445" s="10" t="n"/>
      <c r="B445" s="4" t="n"/>
      <c r="C445" s="11">
        <f>IF(B445="","",IFERROR(VLOOKUP(B445,商品マスタ!$A$2:$B$201,2,FALSE),"コード未登録"))</f>
        <v/>
      </c>
      <c r="D445" s="4" t="n"/>
      <c r="E445" s="4" t="n"/>
      <c r="F445" s="3" t="n"/>
    </row>
    <row r="446">
      <c r="A446" s="10" t="n"/>
      <c r="B446" s="4" t="n"/>
      <c r="C446" s="11">
        <f>IF(B446="","",IFERROR(VLOOKUP(B446,商品マスタ!$A$2:$B$201,2,FALSE),"コード未登録"))</f>
        <v/>
      </c>
      <c r="D446" s="4" t="n"/>
      <c r="E446" s="4" t="n"/>
      <c r="F446" s="3" t="n"/>
    </row>
    <row r="447">
      <c r="A447" s="10" t="n"/>
      <c r="B447" s="4" t="n"/>
      <c r="C447" s="11">
        <f>IF(B447="","",IFERROR(VLOOKUP(B447,商品マスタ!$A$2:$B$201,2,FALSE),"コード未登録"))</f>
        <v/>
      </c>
      <c r="D447" s="4" t="n"/>
      <c r="E447" s="4" t="n"/>
      <c r="F447" s="3" t="n"/>
    </row>
    <row r="448">
      <c r="A448" s="10" t="n"/>
      <c r="B448" s="4" t="n"/>
      <c r="C448" s="11">
        <f>IF(B448="","",IFERROR(VLOOKUP(B448,商品マスタ!$A$2:$B$201,2,FALSE),"コード未登録"))</f>
        <v/>
      </c>
      <c r="D448" s="4" t="n"/>
      <c r="E448" s="4" t="n"/>
      <c r="F448" s="3" t="n"/>
    </row>
    <row r="449">
      <c r="A449" s="10" t="n"/>
      <c r="B449" s="4" t="n"/>
      <c r="C449" s="11">
        <f>IF(B449="","",IFERROR(VLOOKUP(B449,商品マスタ!$A$2:$B$201,2,FALSE),"コード未登録"))</f>
        <v/>
      </c>
      <c r="D449" s="4" t="n"/>
      <c r="E449" s="4" t="n"/>
      <c r="F449" s="3" t="n"/>
    </row>
    <row r="450">
      <c r="A450" s="10" t="n"/>
      <c r="B450" s="4" t="n"/>
      <c r="C450" s="11">
        <f>IF(B450="","",IFERROR(VLOOKUP(B450,商品マスタ!$A$2:$B$201,2,FALSE),"コード未登録"))</f>
        <v/>
      </c>
      <c r="D450" s="4" t="n"/>
      <c r="E450" s="4" t="n"/>
      <c r="F450" s="3" t="n"/>
    </row>
    <row r="451">
      <c r="A451" s="10" t="n"/>
      <c r="B451" s="4" t="n"/>
      <c r="C451" s="11">
        <f>IF(B451="","",IFERROR(VLOOKUP(B451,商品マスタ!$A$2:$B$201,2,FALSE),"コード未登録"))</f>
        <v/>
      </c>
      <c r="D451" s="4" t="n"/>
      <c r="E451" s="4" t="n"/>
      <c r="F451" s="3" t="n"/>
    </row>
    <row r="452">
      <c r="A452" s="10" t="n"/>
      <c r="B452" s="4" t="n"/>
      <c r="C452" s="11">
        <f>IF(B452="","",IFERROR(VLOOKUP(B452,商品マスタ!$A$2:$B$201,2,FALSE),"コード未登録"))</f>
        <v/>
      </c>
      <c r="D452" s="4" t="n"/>
      <c r="E452" s="4" t="n"/>
      <c r="F452" s="3" t="n"/>
    </row>
    <row r="453">
      <c r="A453" s="10" t="n"/>
      <c r="B453" s="4" t="n"/>
      <c r="C453" s="11">
        <f>IF(B453="","",IFERROR(VLOOKUP(B453,商品マスタ!$A$2:$B$201,2,FALSE),"コード未登録"))</f>
        <v/>
      </c>
      <c r="D453" s="4" t="n"/>
      <c r="E453" s="4" t="n"/>
      <c r="F453" s="3" t="n"/>
    </row>
    <row r="454">
      <c r="A454" s="10" t="n"/>
      <c r="B454" s="4" t="n"/>
      <c r="C454" s="11">
        <f>IF(B454="","",IFERROR(VLOOKUP(B454,商品マスタ!$A$2:$B$201,2,FALSE),"コード未登録"))</f>
        <v/>
      </c>
      <c r="D454" s="4" t="n"/>
      <c r="E454" s="4" t="n"/>
      <c r="F454" s="3" t="n"/>
    </row>
    <row r="455">
      <c r="A455" s="10" t="n"/>
      <c r="B455" s="4" t="n"/>
      <c r="C455" s="11">
        <f>IF(B455="","",IFERROR(VLOOKUP(B455,商品マスタ!$A$2:$B$201,2,FALSE),"コード未登録"))</f>
        <v/>
      </c>
      <c r="D455" s="4" t="n"/>
      <c r="E455" s="4" t="n"/>
      <c r="F455" s="3" t="n"/>
    </row>
    <row r="456">
      <c r="A456" s="10" t="n"/>
      <c r="B456" s="4" t="n"/>
      <c r="C456" s="11">
        <f>IF(B456="","",IFERROR(VLOOKUP(B456,商品マスタ!$A$2:$B$201,2,FALSE),"コード未登録"))</f>
        <v/>
      </c>
      <c r="D456" s="4" t="n"/>
      <c r="E456" s="4" t="n"/>
      <c r="F456" s="3" t="n"/>
    </row>
    <row r="457">
      <c r="A457" s="10" t="n"/>
      <c r="B457" s="4" t="n"/>
      <c r="C457" s="11">
        <f>IF(B457="","",IFERROR(VLOOKUP(B457,商品マスタ!$A$2:$B$201,2,FALSE),"コード未登録"))</f>
        <v/>
      </c>
      <c r="D457" s="4" t="n"/>
      <c r="E457" s="4" t="n"/>
      <c r="F457" s="3" t="n"/>
    </row>
    <row r="458">
      <c r="A458" s="10" t="n"/>
      <c r="B458" s="4" t="n"/>
      <c r="C458" s="11">
        <f>IF(B458="","",IFERROR(VLOOKUP(B458,商品マスタ!$A$2:$B$201,2,FALSE),"コード未登録"))</f>
        <v/>
      </c>
      <c r="D458" s="4" t="n"/>
      <c r="E458" s="4" t="n"/>
      <c r="F458" s="3" t="n"/>
    </row>
    <row r="459">
      <c r="A459" s="10" t="n"/>
      <c r="B459" s="4" t="n"/>
      <c r="C459" s="11">
        <f>IF(B459="","",IFERROR(VLOOKUP(B459,商品マスタ!$A$2:$B$201,2,FALSE),"コード未登録"))</f>
        <v/>
      </c>
      <c r="D459" s="4" t="n"/>
      <c r="E459" s="4" t="n"/>
      <c r="F459" s="3" t="n"/>
    </row>
    <row r="460">
      <c r="A460" s="10" t="n"/>
      <c r="B460" s="4" t="n"/>
      <c r="C460" s="11">
        <f>IF(B460="","",IFERROR(VLOOKUP(B460,商品マスタ!$A$2:$B$201,2,FALSE),"コード未登録"))</f>
        <v/>
      </c>
      <c r="D460" s="4" t="n"/>
      <c r="E460" s="4" t="n"/>
      <c r="F460" s="3" t="n"/>
    </row>
    <row r="461">
      <c r="A461" s="10" t="n"/>
      <c r="B461" s="4" t="n"/>
      <c r="C461" s="11">
        <f>IF(B461="","",IFERROR(VLOOKUP(B461,商品マスタ!$A$2:$B$201,2,FALSE),"コード未登録"))</f>
        <v/>
      </c>
      <c r="D461" s="4" t="n"/>
      <c r="E461" s="4" t="n"/>
      <c r="F461" s="3" t="n"/>
    </row>
    <row r="462">
      <c r="A462" s="10" t="n"/>
      <c r="B462" s="4" t="n"/>
      <c r="C462" s="11">
        <f>IF(B462="","",IFERROR(VLOOKUP(B462,商品マスタ!$A$2:$B$201,2,FALSE),"コード未登録"))</f>
        <v/>
      </c>
      <c r="D462" s="4" t="n"/>
      <c r="E462" s="4" t="n"/>
      <c r="F462" s="3" t="n"/>
    </row>
    <row r="463">
      <c r="A463" s="10" t="n"/>
      <c r="B463" s="4" t="n"/>
      <c r="C463" s="11">
        <f>IF(B463="","",IFERROR(VLOOKUP(B463,商品マスタ!$A$2:$B$201,2,FALSE),"コード未登録"))</f>
        <v/>
      </c>
      <c r="D463" s="4" t="n"/>
      <c r="E463" s="4" t="n"/>
      <c r="F463" s="3" t="n"/>
    </row>
    <row r="464">
      <c r="A464" s="10" t="n"/>
      <c r="B464" s="4" t="n"/>
      <c r="C464" s="11">
        <f>IF(B464="","",IFERROR(VLOOKUP(B464,商品マスタ!$A$2:$B$201,2,FALSE),"コード未登録"))</f>
        <v/>
      </c>
      <c r="D464" s="4" t="n"/>
      <c r="E464" s="4" t="n"/>
      <c r="F464" s="3" t="n"/>
    </row>
    <row r="465">
      <c r="A465" s="10" t="n"/>
      <c r="B465" s="4" t="n"/>
      <c r="C465" s="11">
        <f>IF(B465="","",IFERROR(VLOOKUP(B465,商品マスタ!$A$2:$B$201,2,FALSE),"コード未登録"))</f>
        <v/>
      </c>
      <c r="D465" s="4" t="n"/>
      <c r="E465" s="4" t="n"/>
      <c r="F465" s="3" t="n"/>
    </row>
    <row r="466">
      <c r="A466" s="10" t="n"/>
      <c r="B466" s="4" t="n"/>
      <c r="C466" s="11">
        <f>IF(B466="","",IFERROR(VLOOKUP(B466,商品マスタ!$A$2:$B$201,2,FALSE),"コード未登録"))</f>
        <v/>
      </c>
      <c r="D466" s="4" t="n"/>
      <c r="E466" s="4" t="n"/>
      <c r="F466" s="3" t="n"/>
    </row>
    <row r="467">
      <c r="A467" s="10" t="n"/>
      <c r="B467" s="4" t="n"/>
      <c r="C467" s="11">
        <f>IF(B467="","",IFERROR(VLOOKUP(B467,商品マスタ!$A$2:$B$201,2,FALSE),"コード未登録"))</f>
        <v/>
      </c>
      <c r="D467" s="4" t="n"/>
      <c r="E467" s="4" t="n"/>
      <c r="F467" s="3" t="n"/>
    </row>
    <row r="468">
      <c r="A468" s="10" t="n"/>
      <c r="B468" s="4" t="n"/>
      <c r="C468" s="11">
        <f>IF(B468="","",IFERROR(VLOOKUP(B468,商品マスタ!$A$2:$B$201,2,FALSE),"コード未登録"))</f>
        <v/>
      </c>
      <c r="D468" s="4" t="n"/>
      <c r="E468" s="4" t="n"/>
      <c r="F468" s="3" t="n"/>
    </row>
    <row r="469">
      <c r="A469" s="10" t="n"/>
      <c r="B469" s="4" t="n"/>
      <c r="C469" s="11">
        <f>IF(B469="","",IFERROR(VLOOKUP(B469,商品マスタ!$A$2:$B$201,2,FALSE),"コード未登録"))</f>
        <v/>
      </c>
      <c r="D469" s="4" t="n"/>
      <c r="E469" s="4" t="n"/>
      <c r="F469" s="3" t="n"/>
    </row>
    <row r="470">
      <c r="A470" s="10" t="n"/>
      <c r="B470" s="4" t="n"/>
      <c r="C470" s="11">
        <f>IF(B470="","",IFERROR(VLOOKUP(B470,商品マスタ!$A$2:$B$201,2,FALSE),"コード未登録"))</f>
        <v/>
      </c>
      <c r="D470" s="4" t="n"/>
      <c r="E470" s="4" t="n"/>
      <c r="F470" s="3" t="n"/>
    </row>
    <row r="471">
      <c r="A471" s="10" t="n"/>
      <c r="B471" s="4" t="n"/>
      <c r="C471" s="11">
        <f>IF(B471="","",IFERROR(VLOOKUP(B471,商品マスタ!$A$2:$B$201,2,FALSE),"コード未登録"))</f>
        <v/>
      </c>
      <c r="D471" s="4" t="n"/>
      <c r="E471" s="4" t="n"/>
      <c r="F471" s="3" t="n"/>
    </row>
    <row r="472">
      <c r="A472" s="10" t="n"/>
      <c r="B472" s="4" t="n"/>
      <c r="C472" s="11">
        <f>IF(B472="","",IFERROR(VLOOKUP(B472,商品マスタ!$A$2:$B$201,2,FALSE),"コード未登録"))</f>
        <v/>
      </c>
      <c r="D472" s="4" t="n"/>
      <c r="E472" s="4" t="n"/>
      <c r="F472" s="3" t="n"/>
    </row>
    <row r="473">
      <c r="A473" s="10" t="n"/>
      <c r="B473" s="4" t="n"/>
      <c r="C473" s="11">
        <f>IF(B473="","",IFERROR(VLOOKUP(B473,商品マスタ!$A$2:$B$201,2,FALSE),"コード未登録"))</f>
        <v/>
      </c>
      <c r="D473" s="4" t="n"/>
      <c r="E473" s="4" t="n"/>
      <c r="F473" s="3" t="n"/>
    </row>
    <row r="474">
      <c r="A474" s="10" t="n"/>
      <c r="B474" s="4" t="n"/>
      <c r="C474" s="11">
        <f>IF(B474="","",IFERROR(VLOOKUP(B474,商品マスタ!$A$2:$B$201,2,FALSE),"コード未登録"))</f>
        <v/>
      </c>
      <c r="D474" s="4" t="n"/>
      <c r="E474" s="4" t="n"/>
      <c r="F474" s="3" t="n"/>
    </row>
    <row r="475">
      <c r="A475" s="10" t="n"/>
      <c r="B475" s="4" t="n"/>
      <c r="C475" s="11">
        <f>IF(B475="","",IFERROR(VLOOKUP(B475,商品マスタ!$A$2:$B$201,2,FALSE),"コード未登録"))</f>
        <v/>
      </c>
      <c r="D475" s="4" t="n"/>
      <c r="E475" s="4" t="n"/>
      <c r="F475" s="3" t="n"/>
    </row>
    <row r="476">
      <c r="A476" s="10" t="n"/>
      <c r="B476" s="4" t="n"/>
      <c r="C476" s="11">
        <f>IF(B476="","",IFERROR(VLOOKUP(B476,商品マスタ!$A$2:$B$201,2,FALSE),"コード未登録"))</f>
        <v/>
      </c>
      <c r="D476" s="4" t="n"/>
      <c r="E476" s="4" t="n"/>
      <c r="F476" s="3" t="n"/>
    </row>
    <row r="477">
      <c r="A477" s="10" t="n"/>
      <c r="B477" s="4" t="n"/>
      <c r="C477" s="11">
        <f>IF(B477="","",IFERROR(VLOOKUP(B477,商品マスタ!$A$2:$B$201,2,FALSE),"コード未登録"))</f>
        <v/>
      </c>
      <c r="D477" s="4" t="n"/>
      <c r="E477" s="4" t="n"/>
      <c r="F477" s="3" t="n"/>
    </row>
    <row r="478">
      <c r="A478" s="10" t="n"/>
      <c r="B478" s="4" t="n"/>
      <c r="C478" s="11">
        <f>IF(B478="","",IFERROR(VLOOKUP(B478,商品マスタ!$A$2:$B$201,2,FALSE),"コード未登録"))</f>
        <v/>
      </c>
      <c r="D478" s="4" t="n"/>
      <c r="E478" s="4" t="n"/>
      <c r="F478" s="3" t="n"/>
    </row>
    <row r="479">
      <c r="A479" s="10" t="n"/>
      <c r="B479" s="4" t="n"/>
      <c r="C479" s="11">
        <f>IF(B479="","",IFERROR(VLOOKUP(B479,商品マスタ!$A$2:$B$201,2,FALSE),"コード未登録"))</f>
        <v/>
      </c>
      <c r="D479" s="4" t="n"/>
      <c r="E479" s="4" t="n"/>
      <c r="F479" s="3" t="n"/>
    </row>
    <row r="480">
      <c r="A480" s="10" t="n"/>
      <c r="B480" s="4" t="n"/>
      <c r="C480" s="11">
        <f>IF(B480="","",IFERROR(VLOOKUP(B480,商品マスタ!$A$2:$B$201,2,FALSE),"コード未登録"))</f>
        <v/>
      </c>
      <c r="D480" s="4" t="n"/>
      <c r="E480" s="4" t="n"/>
      <c r="F480" s="3" t="n"/>
    </row>
    <row r="481">
      <c r="A481" s="10" t="n"/>
      <c r="B481" s="4" t="n"/>
      <c r="C481" s="11">
        <f>IF(B481="","",IFERROR(VLOOKUP(B481,商品マスタ!$A$2:$B$201,2,FALSE),"コード未登録"))</f>
        <v/>
      </c>
      <c r="D481" s="4" t="n"/>
      <c r="E481" s="4" t="n"/>
      <c r="F481" s="3" t="n"/>
    </row>
    <row r="482">
      <c r="A482" s="10" t="n"/>
      <c r="B482" s="4" t="n"/>
      <c r="C482" s="11">
        <f>IF(B482="","",IFERROR(VLOOKUP(B482,商品マスタ!$A$2:$B$201,2,FALSE),"コード未登録"))</f>
        <v/>
      </c>
      <c r="D482" s="4" t="n"/>
      <c r="E482" s="4" t="n"/>
      <c r="F482" s="3" t="n"/>
    </row>
    <row r="483">
      <c r="A483" s="10" t="n"/>
      <c r="B483" s="4" t="n"/>
      <c r="C483" s="11">
        <f>IF(B483="","",IFERROR(VLOOKUP(B483,商品マスタ!$A$2:$B$201,2,FALSE),"コード未登録"))</f>
        <v/>
      </c>
      <c r="D483" s="4" t="n"/>
      <c r="E483" s="4" t="n"/>
      <c r="F483" s="3" t="n"/>
    </row>
    <row r="484">
      <c r="A484" s="10" t="n"/>
      <c r="B484" s="4" t="n"/>
      <c r="C484" s="11">
        <f>IF(B484="","",IFERROR(VLOOKUP(B484,商品マスタ!$A$2:$B$201,2,FALSE),"コード未登録"))</f>
        <v/>
      </c>
      <c r="D484" s="4" t="n"/>
      <c r="E484" s="4" t="n"/>
      <c r="F484" s="3" t="n"/>
    </row>
    <row r="485">
      <c r="A485" s="10" t="n"/>
      <c r="B485" s="4" t="n"/>
      <c r="C485" s="11">
        <f>IF(B485="","",IFERROR(VLOOKUP(B485,商品マスタ!$A$2:$B$201,2,FALSE),"コード未登録"))</f>
        <v/>
      </c>
      <c r="D485" s="4" t="n"/>
      <c r="E485" s="4" t="n"/>
      <c r="F485" s="3" t="n"/>
    </row>
    <row r="486">
      <c r="A486" s="10" t="n"/>
      <c r="B486" s="4" t="n"/>
      <c r="C486" s="11">
        <f>IF(B486="","",IFERROR(VLOOKUP(B486,商品マスタ!$A$2:$B$201,2,FALSE),"コード未登録"))</f>
        <v/>
      </c>
      <c r="D486" s="4" t="n"/>
      <c r="E486" s="4" t="n"/>
      <c r="F486" s="3" t="n"/>
    </row>
    <row r="487">
      <c r="A487" s="10" t="n"/>
      <c r="B487" s="4" t="n"/>
      <c r="C487" s="11">
        <f>IF(B487="","",IFERROR(VLOOKUP(B487,商品マスタ!$A$2:$B$201,2,FALSE),"コード未登録"))</f>
        <v/>
      </c>
      <c r="D487" s="4" t="n"/>
      <c r="E487" s="4" t="n"/>
      <c r="F487" s="3" t="n"/>
    </row>
    <row r="488">
      <c r="A488" s="10" t="n"/>
      <c r="B488" s="4" t="n"/>
      <c r="C488" s="11">
        <f>IF(B488="","",IFERROR(VLOOKUP(B488,商品マスタ!$A$2:$B$201,2,FALSE),"コード未登録"))</f>
        <v/>
      </c>
      <c r="D488" s="4" t="n"/>
      <c r="E488" s="4" t="n"/>
      <c r="F488" s="3" t="n"/>
    </row>
    <row r="489">
      <c r="A489" s="10" t="n"/>
      <c r="B489" s="4" t="n"/>
      <c r="C489" s="11">
        <f>IF(B489="","",IFERROR(VLOOKUP(B489,商品マスタ!$A$2:$B$201,2,FALSE),"コード未登録"))</f>
        <v/>
      </c>
      <c r="D489" s="4" t="n"/>
      <c r="E489" s="4" t="n"/>
      <c r="F489" s="3" t="n"/>
    </row>
    <row r="490">
      <c r="A490" s="10" t="n"/>
      <c r="B490" s="4" t="n"/>
      <c r="C490" s="11">
        <f>IF(B490="","",IFERROR(VLOOKUP(B490,商品マスタ!$A$2:$B$201,2,FALSE),"コード未登録"))</f>
        <v/>
      </c>
      <c r="D490" s="4" t="n"/>
      <c r="E490" s="4" t="n"/>
      <c r="F490" s="3" t="n"/>
    </row>
    <row r="491">
      <c r="A491" s="10" t="n"/>
      <c r="B491" s="4" t="n"/>
      <c r="C491" s="11">
        <f>IF(B491="","",IFERROR(VLOOKUP(B491,商品マスタ!$A$2:$B$201,2,FALSE),"コード未登録"))</f>
        <v/>
      </c>
      <c r="D491" s="4" t="n"/>
      <c r="E491" s="4" t="n"/>
      <c r="F491" s="3" t="n"/>
    </row>
    <row r="492">
      <c r="A492" s="10" t="n"/>
      <c r="B492" s="4" t="n"/>
      <c r="C492" s="11">
        <f>IF(B492="","",IFERROR(VLOOKUP(B492,商品マスタ!$A$2:$B$201,2,FALSE),"コード未登録"))</f>
        <v/>
      </c>
      <c r="D492" s="4" t="n"/>
      <c r="E492" s="4" t="n"/>
      <c r="F492" s="3" t="n"/>
    </row>
    <row r="493">
      <c r="A493" s="10" t="n"/>
      <c r="B493" s="4" t="n"/>
      <c r="C493" s="11">
        <f>IF(B493="","",IFERROR(VLOOKUP(B493,商品マスタ!$A$2:$B$201,2,FALSE),"コード未登録"))</f>
        <v/>
      </c>
      <c r="D493" s="4" t="n"/>
      <c r="E493" s="4" t="n"/>
      <c r="F493" s="3" t="n"/>
    </row>
    <row r="494">
      <c r="A494" s="10" t="n"/>
      <c r="B494" s="4" t="n"/>
      <c r="C494" s="11">
        <f>IF(B494="","",IFERROR(VLOOKUP(B494,商品マスタ!$A$2:$B$201,2,FALSE),"コード未登録"))</f>
        <v/>
      </c>
      <c r="D494" s="4" t="n"/>
      <c r="E494" s="4" t="n"/>
      <c r="F494" s="3" t="n"/>
    </row>
    <row r="495">
      <c r="A495" s="10" t="n"/>
      <c r="B495" s="4" t="n"/>
      <c r="C495" s="11">
        <f>IF(B495="","",IFERROR(VLOOKUP(B495,商品マスタ!$A$2:$B$201,2,FALSE),"コード未登録"))</f>
        <v/>
      </c>
      <c r="D495" s="4" t="n"/>
      <c r="E495" s="4" t="n"/>
      <c r="F495" s="3" t="n"/>
    </row>
    <row r="496">
      <c r="A496" s="10" t="n"/>
      <c r="B496" s="4" t="n"/>
      <c r="C496" s="11">
        <f>IF(B496="","",IFERROR(VLOOKUP(B496,商品マスタ!$A$2:$B$201,2,FALSE),"コード未登録"))</f>
        <v/>
      </c>
      <c r="D496" s="4" t="n"/>
      <c r="E496" s="4" t="n"/>
      <c r="F496" s="3" t="n"/>
    </row>
    <row r="497">
      <c r="A497" s="10" t="n"/>
      <c r="B497" s="4" t="n"/>
      <c r="C497" s="11">
        <f>IF(B497="","",IFERROR(VLOOKUP(B497,商品マスタ!$A$2:$B$201,2,FALSE),"コード未登録"))</f>
        <v/>
      </c>
      <c r="D497" s="4" t="n"/>
      <c r="E497" s="4" t="n"/>
      <c r="F497" s="3" t="n"/>
    </row>
    <row r="498">
      <c r="A498" s="10" t="n"/>
      <c r="B498" s="4" t="n"/>
      <c r="C498" s="11">
        <f>IF(B498="","",IFERROR(VLOOKUP(B498,商品マスタ!$A$2:$B$201,2,FALSE),"コード未登録"))</f>
        <v/>
      </c>
      <c r="D498" s="4" t="n"/>
      <c r="E498" s="4" t="n"/>
      <c r="F498" s="3" t="n"/>
    </row>
    <row r="499">
      <c r="A499" s="10" t="n"/>
      <c r="B499" s="4" t="n"/>
      <c r="C499" s="11">
        <f>IF(B499="","",IFERROR(VLOOKUP(B499,商品マスタ!$A$2:$B$201,2,FALSE),"コード未登録"))</f>
        <v/>
      </c>
      <c r="D499" s="4" t="n"/>
      <c r="E499" s="4" t="n"/>
      <c r="F499" s="3" t="n"/>
    </row>
    <row r="500">
      <c r="A500" s="10" t="n"/>
      <c r="B500" s="4" t="n"/>
      <c r="C500" s="11">
        <f>IF(B500="","",IFERROR(VLOOKUP(B500,商品マスタ!$A$2:$B$201,2,FALSE),"コード未登録"))</f>
        <v/>
      </c>
      <c r="D500" s="4" t="n"/>
      <c r="E500" s="4" t="n"/>
      <c r="F500" s="3" t="n"/>
    </row>
    <row r="501">
      <c r="A501" s="10" t="n"/>
      <c r="B501" s="4" t="n"/>
      <c r="C501" s="11">
        <f>IF(B501="","",IFERROR(VLOOKUP(B501,商品マスタ!$A$2:$B$201,2,FALSE),"コード未登録"))</f>
        <v/>
      </c>
      <c r="D501" s="4" t="n"/>
      <c r="E501" s="4" t="n"/>
      <c r="F501" s="3" t="n"/>
    </row>
    <row r="502">
      <c r="A502" s="10" t="n"/>
      <c r="B502" s="4" t="n"/>
      <c r="C502" s="11">
        <f>IF(B502="","",IFERROR(VLOOKUP(B502,商品マスタ!$A$2:$B$201,2,FALSE),"コード未登録"))</f>
        <v/>
      </c>
      <c r="D502" s="4" t="n"/>
      <c r="E502" s="4" t="n"/>
      <c r="F502" s="3" t="n"/>
    </row>
    <row r="503">
      <c r="A503" s="10" t="n"/>
      <c r="B503" s="4" t="n"/>
      <c r="C503" s="11">
        <f>IF(B503="","",IFERROR(VLOOKUP(B503,商品マスタ!$A$2:$B$201,2,FALSE),"コード未登録"))</f>
        <v/>
      </c>
      <c r="D503" s="4" t="n"/>
      <c r="E503" s="4" t="n"/>
      <c r="F503" s="3" t="n"/>
    </row>
    <row r="504">
      <c r="A504" s="10" t="n"/>
      <c r="B504" s="4" t="n"/>
      <c r="C504" s="11">
        <f>IF(B504="","",IFERROR(VLOOKUP(B504,商品マスタ!$A$2:$B$201,2,FALSE),"コード未登録"))</f>
        <v/>
      </c>
      <c r="D504" s="4" t="n"/>
      <c r="E504" s="4" t="n"/>
      <c r="F504" s="3" t="n"/>
    </row>
    <row r="505">
      <c r="A505" s="10" t="n"/>
      <c r="B505" s="4" t="n"/>
      <c r="C505" s="11">
        <f>IF(B505="","",IFERROR(VLOOKUP(B505,商品マスタ!$A$2:$B$201,2,FALSE),"コード未登録"))</f>
        <v/>
      </c>
      <c r="D505" s="4" t="n"/>
      <c r="E505" s="4" t="n"/>
      <c r="F505" s="3" t="n"/>
    </row>
    <row r="506">
      <c r="A506" s="10" t="n"/>
      <c r="B506" s="4" t="n"/>
      <c r="C506" s="11">
        <f>IF(B506="","",IFERROR(VLOOKUP(B506,商品マスタ!$A$2:$B$201,2,FALSE),"コード未登録"))</f>
        <v/>
      </c>
      <c r="D506" s="4" t="n"/>
      <c r="E506" s="4" t="n"/>
      <c r="F506" s="3" t="n"/>
    </row>
    <row r="507">
      <c r="A507" s="10" t="n"/>
      <c r="B507" s="4" t="n"/>
      <c r="C507" s="11">
        <f>IF(B507="","",IFERROR(VLOOKUP(B507,商品マスタ!$A$2:$B$201,2,FALSE),"コード未登録"))</f>
        <v/>
      </c>
      <c r="D507" s="4" t="n"/>
      <c r="E507" s="4" t="n"/>
      <c r="F507" s="3" t="n"/>
    </row>
    <row r="508">
      <c r="A508" s="10" t="n"/>
      <c r="B508" s="4" t="n"/>
      <c r="C508" s="11">
        <f>IF(B508="","",IFERROR(VLOOKUP(B508,商品マスタ!$A$2:$B$201,2,FALSE),"コード未登録"))</f>
        <v/>
      </c>
      <c r="D508" s="4" t="n"/>
      <c r="E508" s="4" t="n"/>
      <c r="F508" s="3" t="n"/>
    </row>
    <row r="509">
      <c r="A509" s="10" t="n"/>
      <c r="B509" s="4" t="n"/>
      <c r="C509" s="11">
        <f>IF(B509="","",IFERROR(VLOOKUP(B509,商品マスタ!$A$2:$B$201,2,FALSE),"コード未登録"))</f>
        <v/>
      </c>
      <c r="D509" s="4" t="n"/>
      <c r="E509" s="4" t="n"/>
      <c r="F509" s="3" t="n"/>
    </row>
    <row r="510">
      <c r="A510" s="10" t="n"/>
      <c r="B510" s="4" t="n"/>
      <c r="C510" s="11">
        <f>IF(B510="","",IFERROR(VLOOKUP(B510,商品マスタ!$A$2:$B$201,2,FALSE),"コード未登録"))</f>
        <v/>
      </c>
      <c r="D510" s="4" t="n"/>
      <c r="E510" s="4" t="n"/>
      <c r="F510" s="3" t="n"/>
    </row>
    <row r="511">
      <c r="A511" s="10" t="n"/>
      <c r="B511" s="4" t="n"/>
      <c r="C511" s="11">
        <f>IF(B511="","",IFERROR(VLOOKUP(B511,商品マスタ!$A$2:$B$201,2,FALSE),"コード未登録"))</f>
        <v/>
      </c>
      <c r="D511" s="4" t="n"/>
      <c r="E511" s="4" t="n"/>
      <c r="F511" s="3" t="n"/>
    </row>
    <row r="512">
      <c r="A512" s="10" t="n"/>
      <c r="B512" s="4" t="n"/>
      <c r="C512" s="11">
        <f>IF(B512="","",IFERROR(VLOOKUP(B512,商品マスタ!$A$2:$B$201,2,FALSE),"コード未登録"))</f>
        <v/>
      </c>
      <c r="D512" s="4" t="n"/>
      <c r="E512" s="4" t="n"/>
      <c r="F512" s="3" t="n"/>
    </row>
    <row r="513">
      <c r="A513" s="10" t="n"/>
      <c r="B513" s="4" t="n"/>
      <c r="C513" s="11">
        <f>IF(B513="","",IFERROR(VLOOKUP(B513,商品マスタ!$A$2:$B$201,2,FALSE),"コード未登録"))</f>
        <v/>
      </c>
      <c r="D513" s="4" t="n"/>
      <c r="E513" s="4" t="n"/>
      <c r="F513" s="3" t="n"/>
    </row>
    <row r="514">
      <c r="A514" s="10" t="n"/>
      <c r="B514" s="4" t="n"/>
      <c r="C514" s="11">
        <f>IF(B514="","",IFERROR(VLOOKUP(B514,商品マスタ!$A$2:$B$201,2,FALSE),"コード未登録"))</f>
        <v/>
      </c>
      <c r="D514" s="4" t="n"/>
      <c r="E514" s="4" t="n"/>
      <c r="F514" s="3" t="n"/>
    </row>
    <row r="515">
      <c r="A515" s="10" t="n"/>
      <c r="B515" s="4" t="n"/>
      <c r="C515" s="11">
        <f>IF(B515="","",IFERROR(VLOOKUP(B515,商品マスタ!$A$2:$B$201,2,FALSE),"コード未登録"))</f>
        <v/>
      </c>
      <c r="D515" s="4" t="n"/>
      <c r="E515" s="4" t="n"/>
      <c r="F515" s="3" t="n"/>
    </row>
    <row r="516">
      <c r="A516" s="10" t="n"/>
      <c r="B516" s="4" t="n"/>
      <c r="C516" s="11">
        <f>IF(B516="","",IFERROR(VLOOKUP(B516,商品マスタ!$A$2:$B$201,2,FALSE),"コード未登録"))</f>
        <v/>
      </c>
      <c r="D516" s="4" t="n"/>
      <c r="E516" s="4" t="n"/>
      <c r="F516" s="3" t="n"/>
    </row>
    <row r="517">
      <c r="A517" s="10" t="n"/>
      <c r="B517" s="4" t="n"/>
      <c r="C517" s="11">
        <f>IF(B517="","",IFERROR(VLOOKUP(B517,商品マスタ!$A$2:$B$201,2,FALSE),"コード未登録"))</f>
        <v/>
      </c>
      <c r="D517" s="4" t="n"/>
      <c r="E517" s="4" t="n"/>
      <c r="F517" s="3" t="n"/>
    </row>
    <row r="518">
      <c r="A518" s="10" t="n"/>
      <c r="B518" s="4" t="n"/>
      <c r="C518" s="11">
        <f>IF(B518="","",IFERROR(VLOOKUP(B518,商品マスタ!$A$2:$B$201,2,FALSE),"コード未登録"))</f>
        <v/>
      </c>
      <c r="D518" s="4" t="n"/>
      <c r="E518" s="4" t="n"/>
      <c r="F518" s="3" t="n"/>
    </row>
    <row r="519">
      <c r="A519" s="10" t="n"/>
      <c r="B519" s="4" t="n"/>
      <c r="C519" s="11">
        <f>IF(B519="","",IFERROR(VLOOKUP(B519,商品マスタ!$A$2:$B$201,2,FALSE),"コード未登録"))</f>
        <v/>
      </c>
      <c r="D519" s="4" t="n"/>
      <c r="E519" s="4" t="n"/>
      <c r="F519" s="3" t="n"/>
    </row>
    <row r="520">
      <c r="A520" s="10" t="n"/>
      <c r="B520" s="4" t="n"/>
      <c r="C520" s="11">
        <f>IF(B520="","",IFERROR(VLOOKUP(B520,商品マスタ!$A$2:$B$201,2,FALSE),"コード未登録"))</f>
        <v/>
      </c>
      <c r="D520" s="4" t="n"/>
      <c r="E520" s="4" t="n"/>
      <c r="F520" s="3" t="n"/>
    </row>
    <row r="521">
      <c r="A521" s="10" t="n"/>
      <c r="B521" s="4" t="n"/>
      <c r="C521" s="11">
        <f>IF(B521="","",IFERROR(VLOOKUP(B521,商品マスタ!$A$2:$B$201,2,FALSE),"コード未登録"))</f>
        <v/>
      </c>
      <c r="D521" s="4" t="n"/>
      <c r="E521" s="4" t="n"/>
      <c r="F521" s="3" t="n"/>
    </row>
    <row r="522">
      <c r="A522" s="10" t="n"/>
      <c r="B522" s="4" t="n"/>
      <c r="C522" s="11">
        <f>IF(B522="","",IFERROR(VLOOKUP(B522,商品マスタ!$A$2:$B$201,2,FALSE),"コード未登録"))</f>
        <v/>
      </c>
      <c r="D522" s="4" t="n"/>
      <c r="E522" s="4" t="n"/>
      <c r="F522" s="3" t="n"/>
    </row>
    <row r="523">
      <c r="A523" s="10" t="n"/>
      <c r="B523" s="4" t="n"/>
      <c r="C523" s="11">
        <f>IF(B523="","",IFERROR(VLOOKUP(B523,商品マスタ!$A$2:$B$201,2,FALSE),"コード未登録"))</f>
        <v/>
      </c>
      <c r="D523" s="4" t="n"/>
      <c r="E523" s="4" t="n"/>
      <c r="F523" s="3" t="n"/>
    </row>
    <row r="524">
      <c r="A524" s="10" t="n"/>
      <c r="B524" s="4" t="n"/>
      <c r="C524" s="11">
        <f>IF(B524="","",IFERROR(VLOOKUP(B524,商品マスタ!$A$2:$B$201,2,FALSE),"コード未登録"))</f>
        <v/>
      </c>
      <c r="D524" s="4" t="n"/>
      <c r="E524" s="4" t="n"/>
      <c r="F524" s="3" t="n"/>
    </row>
    <row r="525">
      <c r="A525" s="10" t="n"/>
      <c r="B525" s="4" t="n"/>
      <c r="C525" s="11">
        <f>IF(B525="","",IFERROR(VLOOKUP(B525,商品マスタ!$A$2:$B$201,2,FALSE),"コード未登録"))</f>
        <v/>
      </c>
      <c r="D525" s="4" t="n"/>
      <c r="E525" s="4" t="n"/>
      <c r="F525" s="3" t="n"/>
    </row>
    <row r="526">
      <c r="A526" s="10" t="n"/>
      <c r="B526" s="4" t="n"/>
      <c r="C526" s="11">
        <f>IF(B526="","",IFERROR(VLOOKUP(B526,商品マスタ!$A$2:$B$201,2,FALSE),"コード未登録"))</f>
        <v/>
      </c>
      <c r="D526" s="4" t="n"/>
      <c r="E526" s="4" t="n"/>
      <c r="F526" s="3" t="n"/>
    </row>
    <row r="527">
      <c r="A527" s="10" t="n"/>
      <c r="B527" s="4" t="n"/>
      <c r="C527" s="11">
        <f>IF(B527="","",IFERROR(VLOOKUP(B527,商品マスタ!$A$2:$B$201,2,FALSE),"コード未登録"))</f>
        <v/>
      </c>
      <c r="D527" s="4" t="n"/>
      <c r="E527" s="4" t="n"/>
      <c r="F527" s="3" t="n"/>
    </row>
    <row r="528">
      <c r="A528" s="10" t="n"/>
      <c r="B528" s="4" t="n"/>
      <c r="C528" s="11">
        <f>IF(B528="","",IFERROR(VLOOKUP(B528,商品マスタ!$A$2:$B$201,2,FALSE),"コード未登録"))</f>
        <v/>
      </c>
      <c r="D528" s="4" t="n"/>
      <c r="E528" s="4" t="n"/>
      <c r="F528" s="3" t="n"/>
    </row>
    <row r="529">
      <c r="A529" s="10" t="n"/>
      <c r="B529" s="4" t="n"/>
      <c r="C529" s="11">
        <f>IF(B529="","",IFERROR(VLOOKUP(B529,商品マスタ!$A$2:$B$201,2,FALSE),"コード未登録"))</f>
        <v/>
      </c>
      <c r="D529" s="4" t="n"/>
      <c r="E529" s="4" t="n"/>
      <c r="F529" s="3" t="n"/>
    </row>
    <row r="530">
      <c r="A530" s="10" t="n"/>
      <c r="B530" s="4" t="n"/>
      <c r="C530" s="11">
        <f>IF(B530="","",IFERROR(VLOOKUP(B530,商品マスタ!$A$2:$B$201,2,FALSE),"コード未登録"))</f>
        <v/>
      </c>
      <c r="D530" s="4" t="n"/>
      <c r="E530" s="4" t="n"/>
      <c r="F530" s="3" t="n"/>
    </row>
    <row r="531">
      <c r="A531" s="10" t="n"/>
      <c r="B531" s="4" t="n"/>
      <c r="C531" s="11">
        <f>IF(B531="","",IFERROR(VLOOKUP(B531,商品マスタ!$A$2:$B$201,2,FALSE),"コード未登録"))</f>
        <v/>
      </c>
      <c r="D531" s="4" t="n"/>
      <c r="E531" s="4" t="n"/>
      <c r="F531" s="3" t="n"/>
    </row>
    <row r="532">
      <c r="A532" s="10" t="n"/>
      <c r="B532" s="4" t="n"/>
      <c r="C532" s="11">
        <f>IF(B532="","",IFERROR(VLOOKUP(B532,商品マスタ!$A$2:$B$201,2,FALSE),"コード未登録"))</f>
        <v/>
      </c>
      <c r="D532" s="4" t="n"/>
      <c r="E532" s="4" t="n"/>
      <c r="F532" s="3" t="n"/>
    </row>
    <row r="533">
      <c r="A533" s="10" t="n"/>
      <c r="B533" s="4" t="n"/>
      <c r="C533" s="11">
        <f>IF(B533="","",IFERROR(VLOOKUP(B533,商品マスタ!$A$2:$B$201,2,FALSE),"コード未登録"))</f>
        <v/>
      </c>
      <c r="D533" s="4" t="n"/>
      <c r="E533" s="4" t="n"/>
      <c r="F533" s="3" t="n"/>
    </row>
    <row r="534">
      <c r="A534" s="10" t="n"/>
      <c r="B534" s="4" t="n"/>
      <c r="C534" s="11">
        <f>IF(B534="","",IFERROR(VLOOKUP(B534,商品マスタ!$A$2:$B$201,2,FALSE),"コード未登録"))</f>
        <v/>
      </c>
      <c r="D534" s="4" t="n"/>
      <c r="E534" s="4" t="n"/>
      <c r="F534" s="3" t="n"/>
    </row>
    <row r="535">
      <c r="A535" s="10" t="n"/>
      <c r="B535" s="4" t="n"/>
      <c r="C535" s="11">
        <f>IF(B535="","",IFERROR(VLOOKUP(B535,商品マスタ!$A$2:$B$201,2,FALSE),"コード未登録"))</f>
        <v/>
      </c>
      <c r="D535" s="4" t="n"/>
      <c r="E535" s="4" t="n"/>
      <c r="F535" s="3" t="n"/>
    </row>
    <row r="536">
      <c r="A536" s="10" t="n"/>
      <c r="B536" s="4" t="n"/>
      <c r="C536" s="11">
        <f>IF(B536="","",IFERROR(VLOOKUP(B536,商品マスタ!$A$2:$B$201,2,FALSE),"コード未登録"))</f>
        <v/>
      </c>
      <c r="D536" s="4" t="n"/>
      <c r="E536" s="4" t="n"/>
      <c r="F536" s="3" t="n"/>
    </row>
    <row r="537">
      <c r="A537" s="10" t="n"/>
      <c r="B537" s="4" t="n"/>
      <c r="C537" s="11">
        <f>IF(B537="","",IFERROR(VLOOKUP(B537,商品マスタ!$A$2:$B$201,2,FALSE),"コード未登録"))</f>
        <v/>
      </c>
      <c r="D537" s="4" t="n"/>
      <c r="E537" s="4" t="n"/>
      <c r="F537" s="3" t="n"/>
    </row>
    <row r="538">
      <c r="A538" s="10" t="n"/>
      <c r="B538" s="4" t="n"/>
      <c r="C538" s="11">
        <f>IF(B538="","",IFERROR(VLOOKUP(B538,商品マスタ!$A$2:$B$201,2,FALSE),"コード未登録"))</f>
        <v/>
      </c>
      <c r="D538" s="4" t="n"/>
      <c r="E538" s="4" t="n"/>
      <c r="F538" s="3" t="n"/>
    </row>
    <row r="539">
      <c r="A539" s="10" t="n"/>
      <c r="B539" s="4" t="n"/>
      <c r="C539" s="11">
        <f>IF(B539="","",IFERROR(VLOOKUP(B539,商品マスタ!$A$2:$B$201,2,FALSE),"コード未登録"))</f>
        <v/>
      </c>
      <c r="D539" s="4" t="n"/>
      <c r="E539" s="4" t="n"/>
      <c r="F539" s="3" t="n"/>
    </row>
    <row r="540">
      <c r="A540" s="10" t="n"/>
      <c r="B540" s="4" t="n"/>
      <c r="C540" s="11">
        <f>IF(B540="","",IFERROR(VLOOKUP(B540,商品マスタ!$A$2:$B$201,2,FALSE),"コード未登録"))</f>
        <v/>
      </c>
      <c r="D540" s="4" t="n"/>
      <c r="E540" s="4" t="n"/>
      <c r="F540" s="3" t="n"/>
    </row>
    <row r="541">
      <c r="A541" s="10" t="n"/>
      <c r="B541" s="4" t="n"/>
      <c r="C541" s="11">
        <f>IF(B541="","",IFERROR(VLOOKUP(B541,商品マスタ!$A$2:$B$201,2,FALSE),"コード未登録"))</f>
        <v/>
      </c>
      <c r="D541" s="4" t="n"/>
      <c r="E541" s="4" t="n"/>
      <c r="F541" s="3" t="n"/>
    </row>
    <row r="542">
      <c r="A542" s="10" t="n"/>
      <c r="B542" s="4" t="n"/>
      <c r="C542" s="11">
        <f>IF(B542="","",IFERROR(VLOOKUP(B542,商品マスタ!$A$2:$B$201,2,FALSE),"コード未登録"))</f>
        <v/>
      </c>
      <c r="D542" s="4" t="n"/>
      <c r="E542" s="4" t="n"/>
      <c r="F542" s="3" t="n"/>
    </row>
    <row r="543">
      <c r="A543" s="10" t="n"/>
      <c r="B543" s="4" t="n"/>
      <c r="C543" s="11">
        <f>IF(B543="","",IFERROR(VLOOKUP(B543,商品マスタ!$A$2:$B$201,2,FALSE),"コード未登録"))</f>
        <v/>
      </c>
      <c r="D543" s="4" t="n"/>
      <c r="E543" s="4" t="n"/>
      <c r="F543" s="3" t="n"/>
    </row>
    <row r="544">
      <c r="A544" s="10" t="n"/>
      <c r="B544" s="4" t="n"/>
      <c r="C544" s="11">
        <f>IF(B544="","",IFERROR(VLOOKUP(B544,商品マスタ!$A$2:$B$201,2,FALSE),"コード未登録"))</f>
        <v/>
      </c>
      <c r="D544" s="4" t="n"/>
      <c r="E544" s="4" t="n"/>
      <c r="F544" s="3" t="n"/>
    </row>
    <row r="545">
      <c r="A545" s="10" t="n"/>
      <c r="B545" s="4" t="n"/>
      <c r="C545" s="11">
        <f>IF(B545="","",IFERROR(VLOOKUP(B545,商品マスタ!$A$2:$B$201,2,FALSE),"コード未登録"))</f>
        <v/>
      </c>
      <c r="D545" s="4" t="n"/>
      <c r="E545" s="4" t="n"/>
      <c r="F545" s="3" t="n"/>
    </row>
    <row r="546">
      <c r="A546" s="10" t="n"/>
      <c r="B546" s="4" t="n"/>
      <c r="C546" s="11">
        <f>IF(B546="","",IFERROR(VLOOKUP(B546,商品マスタ!$A$2:$B$201,2,FALSE),"コード未登録"))</f>
        <v/>
      </c>
      <c r="D546" s="4" t="n"/>
      <c r="E546" s="4" t="n"/>
      <c r="F546" s="3" t="n"/>
    </row>
    <row r="547">
      <c r="A547" s="10" t="n"/>
      <c r="B547" s="4" t="n"/>
      <c r="C547" s="11">
        <f>IF(B547="","",IFERROR(VLOOKUP(B547,商品マスタ!$A$2:$B$201,2,FALSE),"コード未登録"))</f>
        <v/>
      </c>
      <c r="D547" s="4" t="n"/>
      <c r="E547" s="4" t="n"/>
      <c r="F547" s="3" t="n"/>
    </row>
    <row r="548">
      <c r="A548" s="10" t="n"/>
      <c r="B548" s="4" t="n"/>
      <c r="C548" s="11">
        <f>IF(B548="","",IFERROR(VLOOKUP(B548,商品マスタ!$A$2:$B$201,2,FALSE),"コード未登録"))</f>
        <v/>
      </c>
      <c r="D548" s="4" t="n"/>
      <c r="E548" s="4" t="n"/>
      <c r="F548" s="3" t="n"/>
    </row>
    <row r="549">
      <c r="A549" s="10" t="n"/>
      <c r="B549" s="4" t="n"/>
      <c r="C549" s="11">
        <f>IF(B549="","",IFERROR(VLOOKUP(B549,商品マスタ!$A$2:$B$201,2,FALSE),"コード未登録"))</f>
        <v/>
      </c>
      <c r="D549" s="4" t="n"/>
      <c r="E549" s="4" t="n"/>
      <c r="F549" s="3" t="n"/>
    </row>
    <row r="550">
      <c r="A550" s="10" t="n"/>
      <c r="B550" s="4" t="n"/>
      <c r="C550" s="11">
        <f>IF(B550="","",IFERROR(VLOOKUP(B550,商品マスタ!$A$2:$B$201,2,FALSE),"コード未登録"))</f>
        <v/>
      </c>
      <c r="D550" s="4" t="n"/>
      <c r="E550" s="4" t="n"/>
      <c r="F550" s="3" t="n"/>
    </row>
    <row r="551">
      <c r="A551" s="10" t="n"/>
      <c r="B551" s="4" t="n"/>
      <c r="C551" s="11">
        <f>IF(B551="","",IFERROR(VLOOKUP(B551,商品マスタ!$A$2:$B$201,2,FALSE),"コード未登録"))</f>
        <v/>
      </c>
      <c r="D551" s="4" t="n"/>
      <c r="E551" s="4" t="n"/>
      <c r="F551" s="3" t="n"/>
    </row>
    <row r="552">
      <c r="A552" s="10" t="n"/>
      <c r="B552" s="4" t="n"/>
      <c r="C552" s="11">
        <f>IF(B552="","",IFERROR(VLOOKUP(B552,商品マスタ!$A$2:$B$201,2,FALSE),"コード未登録"))</f>
        <v/>
      </c>
      <c r="D552" s="4" t="n"/>
      <c r="E552" s="4" t="n"/>
      <c r="F552" s="3" t="n"/>
    </row>
    <row r="553">
      <c r="A553" s="10" t="n"/>
      <c r="B553" s="4" t="n"/>
      <c r="C553" s="11">
        <f>IF(B553="","",IFERROR(VLOOKUP(B553,商品マスタ!$A$2:$B$201,2,FALSE),"コード未登録"))</f>
        <v/>
      </c>
      <c r="D553" s="4" t="n"/>
      <c r="E553" s="4" t="n"/>
      <c r="F553" s="3" t="n"/>
    </row>
    <row r="554">
      <c r="A554" s="10" t="n"/>
      <c r="B554" s="4" t="n"/>
      <c r="C554" s="11">
        <f>IF(B554="","",IFERROR(VLOOKUP(B554,商品マスタ!$A$2:$B$201,2,FALSE),"コード未登録"))</f>
        <v/>
      </c>
      <c r="D554" s="4" t="n"/>
      <c r="E554" s="4" t="n"/>
      <c r="F554" s="3" t="n"/>
    </row>
    <row r="555">
      <c r="A555" s="10" t="n"/>
      <c r="B555" s="4" t="n"/>
      <c r="C555" s="11">
        <f>IF(B555="","",IFERROR(VLOOKUP(B555,商品マスタ!$A$2:$B$201,2,FALSE),"コード未登録"))</f>
        <v/>
      </c>
      <c r="D555" s="4" t="n"/>
      <c r="E555" s="4" t="n"/>
      <c r="F555" s="3" t="n"/>
    </row>
    <row r="556">
      <c r="A556" s="10" t="n"/>
      <c r="B556" s="4" t="n"/>
      <c r="C556" s="11">
        <f>IF(B556="","",IFERROR(VLOOKUP(B556,商品マスタ!$A$2:$B$201,2,FALSE),"コード未登録"))</f>
        <v/>
      </c>
      <c r="D556" s="4" t="n"/>
      <c r="E556" s="4" t="n"/>
      <c r="F556" s="3" t="n"/>
    </row>
    <row r="557">
      <c r="A557" s="10" t="n"/>
      <c r="B557" s="4" t="n"/>
      <c r="C557" s="11">
        <f>IF(B557="","",IFERROR(VLOOKUP(B557,商品マスタ!$A$2:$B$201,2,FALSE),"コード未登録"))</f>
        <v/>
      </c>
      <c r="D557" s="4" t="n"/>
      <c r="E557" s="4" t="n"/>
      <c r="F557" s="3" t="n"/>
    </row>
    <row r="558">
      <c r="A558" s="10" t="n"/>
      <c r="B558" s="4" t="n"/>
      <c r="C558" s="11">
        <f>IF(B558="","",IFERROR(VLOOKUP(B558,商品マスタ!$A$2:$B$201,2,FALSE),"コード未登録"))</f>
        <v/>
      </c>
      <c r="D558" s="4" t="n"/>
      <c r="E558" s="4" t="n"/>
      <c r="F558" s="3" t="n"/>
    </row>
    <row r="559">
      <c r="A559" s="10" t="n"/>
      <c r="B559" s="4" t="n"/>
      <c r="C559" s="11">
        <f>IF(B559="","",IFERROR(VLOOKUP(B559,商品マスタ!$A$2:$B$201,2,FALSE),"コード未登録"))</f>
        <v/>
      </c>
      <c r="D559" s="4" t="n"/>
      <c r="E559" s="4" t="n"/>
      <c r="F559" s="3" t="n"/>
    </row>
    <row r="560">
      <c r="A560" s="10" t="n"/>
      <c r="B560" s="4" t="n"/>
      <c r="C560" s="11">
        <f>IF(B560="","",IFERROR(VLOOKUP(B560,商品マスタ!$A$2:$B$201,2,FALSE),"コード未登録"))</f>
        <v/>
      </c>
      <c r="D560" s="4" t="n"/>
      <c r="E560" s="4" t="n"/>
      <c r="F560" s="3" t="n"/>
    </row>
    <row r="561">
      <c r="A561" s="10" t="n"/>
      <c r="B561" s="4" t="n"/>
      <c r="C561" s="11">
        <f>IF(B561="","",IFERROR(VLOOKUP(B561,商品マスタ!$A$2:$B$201,2,FALSE),"コード未登録"))</f>
        <v/>
      </c>
      <c r="D561" s="4" t="n"/>
      <c r="E561" s="4" t="n"/>
      <c r="F561" s="3" t="n"/>
    </row>
    <row r="562">
      <c r="A562" s="10" t="n"/>
      <c r="B562" s="4" t="n"/>
      <c r="C562" s="11">
        <f>IF(B562="","",IFERROR(VLOOKUP(B562,商品マスタ!$A$2:$B$201,2,FALSE),"コード未登録"))</f>
        <v/>
      </c>
      <c r="D562" s="4" t="n"/>
      <c r="E562" s="4" t="n"/>
      <c r="F562" s="3" t="n"/>
    </row>
    <row r="563">
      <c r="A563" s="10" t="n"/>
      <c r="B563" s="4" t="n"/>
      <c r="C563" s="11">
        <f>IF(B563="","",IFERROR(VLOOKUP(B563,商品マスタ!$A$2:$B$201,2,FALSE),"コード未登録"))</f>
        <v/>
      </c>
      <c r="D563" s="4" t="n"/>
      <c r="E563" s="4" t="n"/>
      <c r="F563" s="3" t="n"/>
    </row>
    <row r="564">
      <c r="A564" s="10" t="n"/>
      <c r="B564" s="4" t="n"/>
      <c r="C564" s="11">
        <f>IF(B564="","",IFERROR(VLOOKUP(B564,商品マスタ!$A$2:$B$201,2,FALSE),"コード未登録"))</f>
        <v/>
      </c>
      <c r="D564" s="4" t="n"/>
      <c r="E564" s="4" t="n"/>
      <c r="F564" s="3" t="n"/>
    </row>
    <row r="565">
      <c r="A565" s="10" t="n"/>
      <c r="B565" s="4" t="n"/>
      <c r="C565" s="11">
        <f>IF(B565="","",IFERROR(VLOOKUP(B565,商品マスタ!$A$2:$B$201,2,FALSE),"コード未登録"))</f>
        <v/>
      </c>
      <c r="D565" s="4" t="n"/>
      <c r="E565" s="4" t="n"/>
      <c r="F565" s="3" t="n"/>
    </row>
    <row r="566">
      <c r="A566" s="10" t="n"/>
      <c r="B566" s="4" t="n"/>
      <c r="C566" s="11">
        <f>IF(B566="","",IFERROR(VLOOKUP(B566,商品マスタ!$A$2:$B$201,2,FALSE),"コード未登録"))</f>
        <v/>
      </c>
      <c r="D566" s="4" t="n"/>
      <c r="E566" s="4" t="n"/>
      <c r="F566" s="3" t="n"/>
    </row>
    <row r="567">
      <c r="A567" s="10" t="n"/>
      <c r="B567" s="4" t="n"/>
      <c r="C567" s="11">
        <f>IF(B567="","",IFERROR(VLOOKUP(B567,商品マスタ!$A$2:$B$201,2,FALSE),"コード未登録"))</f>
        <v/>
      </c>
      <c r="D567" s="4" t="n"/>
      <c r="E567" s="4" t="n"/>
      <c r="F567" s="3" t="n"/>
    </row>
    <row r="568">
      <c r="A568" s="10" t="n"/>
      <c r="B568" s="4" t="n"/>
      <c r="C568" s="11">
        <f>IF(B568="","",IFERROR(VLOOKUP(B568,商品マスタ!$A$2:$B$201,2,FALSE),"コード未登録"))</f>
        <v/>
      </c>
      <c r="D568" s="4" t="n"/>
      <c r="E568" s="4" t="n"/>
      <c r="F568" s="3" t="n"/>
    </row>
    <row r="569">
      <c r="A569" s="10" t="n"/>
      <c r="B569" s="4" t="n"/>
      <c r="C569" s="11">
        <f>IF(B569="","",IFERROR(VLOOKUP(B569,商品マスタ!$A$2:$B$201,2,FALSE),"コード未登録"))</f>
        <v/>
      </c>
      <c r="D569" s="4" t="n"/>
      <c r="E569" s="4" t="n"/>
      <c r="F569" s="3" t="n"/>
    </row>
    <row r="570">
      <c r="A570" s="10" t="n"/>
      <c r="B570" s="4" t="n"/>
      <c r="C570" s="11">
        <f>IF(B570="","",IFERROR(VLOOKUP(B570,商品マスタ!$A$2:$B$201,2,FALSE),"コード未登録"))</f>
        <v/>
      </c>
      <c r="D570" s="4" t="n"/>
      <c r="E570" s="4" t="n"/>
      <c r="F570" s="3" t="n"/>
    </row>
    <row r="571">
      <c r="A571" s="10" t="n"/>
      <c r="B571" s="4" t="n"/>
      <c r="C571" s="11">
        <f>IF(B571="","",IFERROR(VLOOKUP(B571,商品マスタ!$A$2:$B$201,2,FALSE),"コード未登録"))</f>
        <v/>
      </c>
      <c r="D571" s="4" t="n"/>
      <c r="E571" s="4" t="n"/>
      <c r="F571" s="3" t="n"/>
    </row>
    <row r="572">
      <c r="A572" s="10" t="n"/>
      <c r="B572" s="4" t="n"/>
      <c r="C572" s="11">
        <f>IF(B572="","",IFERROR(VLOOKUP(B572,商品マスタ!$A$2:$B$201,2,FALSE),"コード未登録"))</f>
        <v/>
      </c>
      <c r="D572" s="4" t="n"/>
      <c r="E572" s="4" t="n"/>
      <c r="F572" s="3" t="n"/>
    </row>
    <row r="573">
      <c r="A573" s="10" t="n"/>
      <c r="B573" s="4" t="n"/>
      <c r="C573" s="11">
        <f>IF(B573="","",IFERROR(VLOOKUP(B573,商品マスタ!$A$2:$B$201,2,FALSE),"コード未登録"))</f>
        <v/>
      </c>
      <c r="D573" s="4" t="n"/>
      <c r="E573" s="4" t="n"/>
      <c r="F573" s="3" t="n"/>
    </row>
    <row r="574">
      <c r="A574" s="10" t="n"/>
      <c r="B574" s="4" t="n"/>
      <c r="C574" s="11">
        <f>IF(B574="","",IFERROR(VLOOKUP(B574,商品マスタ!$A$2:$B$201,2,FALSE),"コード未登録"))</f>
        <v/>
      </c>
      <c r="D574" s="4" t="n"/>
      <c r="E574" s="4" t="n"/>
      <c r="F574" s="3" t="n"/>
    </row>
    <row r="575">
      <c r="A575" s="10" t="n"/>
      <c r="B575" s="4" t="n"/>
      <c r="C575" s="11">
        <f>IF(B575="","",IFERROR(VLOOKUP(B575,商品マスタ!$A$2:$B$201,2,FALSE),"コード未登録"))</f>
        <v/>
      </c>
      <c r="D575" s="4" t="n"/>
      <c r="E575" s="4" t="n"/>
      <c r="F575" s="3" t="n"/>
    </row>
    <row r="576">
      <c r="A576" s="10" t="n"/>
      <c r="B576" s="4" t="n"/>
      <c r="C576" s="11">
        <f>IF(B576="","",IFERROR(VLOOKUP(B576,商品マスタ!$A$2:$B$201,2,FALSE),"コード未登録"))</f>
        <v/>
      </c>
      <c r="D576" s="4" t="n"/>
      <c r="E576" s="4" t="n"/>
      <c r="F576" s="3" t="n"/>
    </row>
    <row r="577">
      <c r="A577" s="10" t="n"/>
      <c r="B577" s="4" t="n"/>
      <c r="C577" s="11">
        <f>IF(B577="","",IFERROR(VLOOKUP(B577,商品マスタ!$A$2:$B$201,2,FALSE),"コード未登録"))</f>
        <v/>
      </c>
      <c r="D577" s="4" t="n"/>
      <c r="E577" s="4" t="n"/>
      <c r="F577" s="3" t="n"/>
    </row>
    <row r="578">
      <c r="A578" s="10" t="n"/>
      <c r="B578" s="4" t="n"/>
      <c r="C578" s="11">
        <f>IF(B578="","",IFERROR(VLOOKUP(B578,商品マスタ!$A$2:$B$201,2,FALSE),"コード未登録"))</f>
        <v/>
      </c>
      <c r="D578" s="4" t="n"/>
      <c r="E578" s="4" t="n"/>
      <c r="F578" s="3" t="n"/>
    </row>
    <row r="579">
      <c r="A579" s="10" t="n"/>
      <c r="B579" s="4" t="n"/>
      <c r="C579" s="11">
        <f>IF(B579="","",IFERROR(VLOOKUP(B579,商品マスタ!$A$2:$B$201,2,FALSE),"コード未登録"))</f>
        <v/>
      </c>
      <c r="D579" s="4" t="n"/>
      <c r="E579" s="4" t="n"/>
      <c r="F579" s="3" t="n"/>
    </row>
    <row r="580">
      <c r="A580" s="10" t="n"/>
      <c r="B580" s="4" t="n"/>
      <c r="C580" s="11">
        <f>IF(B580="","",IFERROR(VLOOKUP(B580,商品マスタ!$A$2:$B$201,2,FALSE),"コード未登録"))</f>
        <v/>
      </c>
      <c r="D580" s="4" t="n"/>
      <c r="E580" s="4" t="n"/>
      <c r="F580" s="3" t="n"/>
    </row>
    <row r="581">
      <c r="A581" s="10" t="n"/>
      <c r="B581" s="4" t="n"/>
      <c r="C581" s="11">
        <f>IF(B581="","",IFERROR(VLOOKUP(B581,商品マスタ!$A$2:$B$201,2,FALSE),"コード未登録"))</f>
        <v/>
      </c>
      <c r="D581" s="4" t="n"/>
      <c r="E581" s="4" t="n"/>
      <c r="F581" s="3" t="n"/>
    </row>
    <row r="582">
      <c r="A582" s="10" t="n"/>
      <c r="B582" s="4" t="n"/>
      <c r="C582" s="11">
        <f>IF(B582="","",IFERROR(VLOOKUP(B582,商品マスタ!$A$2:$B$201,2,FALSE),"コード未登録"))</f>
        <v/>
      </c>
      <c r="D582" s="4" t="n"/>
      <c r="E582" s="4" t="n"/>
      <c r="F582" s="3" t="n"/>
    </row>
    <row r="583">
      <c r="A583" s="10" t="n"/>
      <c r="B583" s="4" t="n"/>
      <c r="C583" s="11">
        <f>IF(B583="","",IFERROR(VLOOKUP(B583,商品マスタ!$A$2:$B$201,2,FALSE),"コード未登録"))</f>
        <v/>
      </c>
      <c r="D583" s="4" t="n"/>
      <c r="E583" s="4" t="n"/>
      <c r="F583" s="3" t="n"/>
    </row>
    <row r="584">
      <c r="A584" s="10" t="n"/>
      <c r="B584" s="4" t="n"/>
      <c r="C584" s="11">
        <f>IF(B584="","",IFERROR(VLOOKUP(B584,商品マスタ!$A$2:$B$201,2,FALSE),"コード未登録"))</f>
        <v/>
      </c>
      <c r="D584" s="4" t="n"/>
      <c r="E584" s="4" t="n"/>
      <c r="F584" s="3" t="n"/>
    </row>
    <row r="585">
      <c r="A585" s="10" t="n"/>
      <c r="B585" s="4" t="n"/>
      <c r="C585" s="11">
        <f>IF(B585="","",IFERROR(VLOOKUP(B585,商品マスタ!$A$2:$B$201,2,FALSE),"コード未登録"))</f>
        <v/>
      </c>
      <c r="D585" s="4" t="n"/>
      <c r="E585" s="4" t="n"/>
      <c r="F585" s="3" t="n"/>
    </row>
    <row r="586">
      <c r="A586" s="10" t="n"/>
      <c r="B586" s="4" t="n"/>
      <c r="C586" s="11">
        <f>IF(B586="","",IFERROR(VLOOKUP(B586,商品マスタ!$A$2:$B$201,2,FALSE),"コード未登録"))</f>
        <v/>
      </c>
      <c r="D586" s="4" t="n"/>
      <c r="E586" s="4" t="n"/>
      <c r="F586" s="3" t="n"/>
    </row>
    <row r="587">
      <c r="A587" s="10" t="n"/>
      <c r="B587" s="4" t="n"/>
      <c r="C587" s="11">
        <f>IF(B587="","",IFERROR(VLOOKUP(B587,商品マスタ!$A$2:$B$201,2,FALSE),"コード未登録"))</f>
        <v/>
      </c>
      <c r="D587" s="4" t="n"/>
      <c r="E587" s="4" t="n"/>
      <c r="F587" s="3" t="n"/>
    </row>
    <row r="588">
      <c r="A588" s="10" t="n"/>
      <c r="B588" s="4" t="n"/>
      <c r="C588" s="11">
        <f>IF(B588="","",IFERROR(VLOOKUP(B588,商品マスタ!$A$2:$B$201,2,FALSE),"コード未登録"))</f>
        <v/>
      </c>
      <c r="D588" s="4" t="n"/>
      <c r="E588" s="4" t="n"/>
      <c r="F588" s="3" t="n"/>
    </row>
    <row r="589">
      <c r="A589" s="10" t="n"/>
      <c r="B589" s="4" t="n"/>
      <c r="C589" s="11">
        <f>IF(B589="","",IFERROR(VLOOKUP(B589,商品マスタ!$A$2:$B$201,2,FALSE),"コード未登録"))</f>
        <v/>
      </c>
      <c r="D589" s="4" t="n"/>
      <c r="E589" s="4" t="n"/>
      <c r="F589" s="3" t="n"/>
    </row>
    <row r="590">
      <c r="A590" s="10" t="n"/>
      <c r="B590" s="4" t="n"/>
      <c r="C590" s="11">
        <f>IF(B590="","",IFERROR(VLOOKUP(B590,商品マスタ!$A$2:$B$201,2,FALSE),"コード未登録"))</f>
        <v/>
      </c>
      <c r="D590" s="4" t="n"/>
      <c r="E590" s="4" t="n"/>
      <c r="F590" s="3" t="n"/>
    </row>
    <row r="591">
      <c r="A591" s="10" t="n"/>
      <c r="B591" s="4" t="n"/>
      <c r="C591" s="11">
        <f>IF(B591="","",IFERROR(VLOOKUP(B591,商品マスタ!$A$2:$B$201,2,FALSE),"コード未登録"))</f>
        <v/>
      </c>
      <c r="D591" s="4" t="n"/>
      <c r="E591" s="4" t="n"/>
      <c r="F591" s="3" t="n"/>
    </row>
    <row r="592">
      <c r="A592" s="10" t="n"/>
      <c r="B592" s="4" t="n"/>
      <c r="C592" s="11">
        <f>IF(B592="","",IFERROR(VLOOKUP(B592,商品マスタ!$A$2:$B$201,2,FALSE),"コード未登録"))</f>
        <v/>
      </c>
      <c r="D592" s="4" t="n"/>
      <c r="E592" s="4" t="n"/>
      <c r="F592" s="3" t="n"/>
    </row>
    <row r="593">
      <c r="A593" s="10" t="n"/>
      <c r="B593" s="4" t="n"/>
      <c r="C593" s="11">
        <f>IF(B593="","",IFERROR(VLOOKUP(B593,商品マスタ!$A$2:$B$201,2,FALSE),"コード未登録"))</f>
        <v/>
      </c>
      <c r="D593" s="4" t="n"/>
      <c r="E593" s="4" t="n"/>
      <c r="F593" s="3" t="n"/>
    </row>
    <row r="594">
      <c r="A594" s="10" t="n"/>
      <c r="B594" s="4" t="n"/>
      <c r="C594" s="11">
        <f>IF(B594="","",IFERROR(VLOOKUP(B594,商品マスタ!$A$2:$B$201,2,FALSE),"コード未登録"))</f>
        <v/>
      </c>
      <c r="D594" s="4" t="n"/>
      <c r="E594" s="4" t="n"/>
      <c r="F594" s="3" t="n"/>
    </row>
    <row r="595">
      <c r="A595" s="10" t="n"/>
      <c r="B595" s="4" t="n"/>
      <c r="C595" s="11">
        <f>IF(B595="","",IFERROR(VLOOKUP(B595,商品マスタ!$A$2:$B$201,2,FALSE),"コード未登録"))</f>
        <v/>
      </c>
      <c r="D595" s="4" t="n"/>
      <c r="E595" s="4" t="n"/>
      <c r="F595" s="3" t="n"/>
    </row>
    <row r="596">
      <c r="A596" s="10" t="n"/>
      <c r="B596" s="4" t="n"/>
      <c r="C596" s="11">
        <f>IF(B596="","",IFERROR(VLOOKUP(B596,商品マスタ!$A$2:$B$201,2,FALSE),"コード未登録"))</f>
        <v/>
      </c>
      <c r="D596" s="4" t="n"/>
      <c r="E596" s="4" t="n"/>
      <c r="F596" s="3" t="n"/>
    </row>
    <row r="597">
      <c r="A597" s="10" t="n"/>
      <c r="B597" s="4" t="n"/>
      <c r="C597" s="11">
        <f>IF(B597="","",IFERROR(VLOOKUP(B597,商品マスタ!$A$2:$B$201,2,FALSE),"コード未登録"))</f>
        <v/>
      </c>
      <c r="D597" s="4" t="n"/>
      <c r="E597" s="4" t="n"/>
      <c r="F597" s="3" t="n"/>
    </row>
    <row r="598">
      <c r="A598" s="10" t="n"/>
      <c r="B598" s="4" t="n"/>
      <c r="C598" s="11">
        <f>IF(B598="","",IFERROR(VLOOKUP(B598,商品マスタ!$A$2:$B$201,2,FALSE),"コード未登録"))</f>
        <v/>
      </c>
      <c r="D598" s="4" t="n"/>
      <c r="E598" s="4" t="n"/>
      <c r="F598" s="3" t="n"/>
    </row>
    <row r="599">
      <c r="A599" s="10" t="n"/>
      <c r="B599" s="4" t="n"/>
      <c r="C599" s="11">
        <f>IF(B599="","",IFERROR(VLOOKUP(B599,商品マスタ!$A$2:$B$201,2,FALSE),"コード未登録"))</f>
        <v/>
      </c>
      <c r="D599" s="4" t="n"/>
      <c r="E599" s="4" t="n"/>
      <c r="F599" s="3" t="n"/>
    </row>
    <row r="600">
      <c r="A600" s="10" t="n"/>
      <c r="B600" s="4" t="n"/>
      <c r="C600" s="11">
        <f>IF(B600="","",IFERROR(VLOOKUP(B600,商品マスタ!$A$2:$B$201,2,FALSE),"コード未登録"))</f>
        <v/>
      </c>
      <c r="D600" s="4" t="n"/>
      <c r="E600" s="4" t="n"/>
      <c r="F600" s="3" t="n"/>
    </row>
    <row r="601">
      <c r="A601" s="10" t="n"/>
      <c r="B601" s="4" t="n"/>
      <c r="C601" s="11">
        <f>IF(B601="","",IFERROR(VLOOKUP(B601,商品マスタ!$A$2:$B$201,2,FALSE),"コード未登録"))</f>
        <v/>
      </c>
      <c r="D601" s="4" t="n"/>
      <c r="E601" s="4" t="n"/>
      <c r="F601" s="3" t="n"/>
    </row>
    <row r="602">
      <c r="A602" s="10" t="n"/>
      <c r="B602" s="4" t="n"/>
      <c r="C602" s="11">
        <f>IF(B602="","",IFERROR(VLOOKUP(B602,商品マスタ!$A$2:$B$201,2,FALSE),"コード未登録"))</f>
        <v/>
      </c>
      <c r="D602" s="4" t="n"/>
      <c r="E602" s="4" t="n"/>
      <c r="F602" s="3" t="n"/>
    </row>
    <row r="603">
      <c r="A603" s="10" t="n"/>
      <c r="B603" s="4" t="n"/>
      <c r="C603" s="11">
        <f>IF(B603="","",IFERROR(VLOOKUP(B603,商品マスタ!$A$2:$B$201,2,FALSE),"コード未登録"))</f>
        <v/>
      </c>
      <c r="D603" s="4" t="n"/>
      <c r="E603" s="4" t="n"/>
      <c r="F603" s="3" t="n"/>
    </row>
    <row r="604">
      <c r="A604" s="10" t="n"/>
      <c r="B604" s="4" t="n"/>
      <c r="C604" s="11">
        <f>IF(B604="","",IFERROR(VLOOKUP(B604,商品マスタ!$A$2:$B$201,2,FALSE),"コード未登録"))</f>
        <v/>
      </c>
      <c r="D604" s="4" t="n"/>
      <c r="E604" s="4" t="n"/>
      <c r="F604" s="3" t="n"/>
    </row>
    <row r="605">
      <c r="A605" s="10" t="n"/>
      <c r="B605" s="4" t="n"/>
      <c r="C605" s="11">
        <f>IF(B605="","",IFERROR(VLOOKUP(B605,商品マスタ!$A$2:$B$201,2,FALSE),"コード未登録"))</f>
        <v/>
      </c>
      <c r="D605" s="4" t="n"/>
      <c r="E605" s="4" t="n"/>
      <c r="F605" s="3" t="n"/>
    </row>
    <row r="606">
      <c r="A606" s="10" t="n"/>
      <c r="B606" s="4" t="n"/>
      <c r="C606" s="11">
        <f>IF(B606="","",IFERROR(VLOOKUP(B606,商品マスタ!$A$2:$B$201,2,FALSE),"コード未登録"))</f>
        <v/>
      </c>
      <c r="D606" s="4" t="n"/>
      <c r="E606" s="4" t="n"/>
      <c r="F606" s="3" t="n"/>
    </row>
    <row r="607">
      <c r="A607" s="10" t="n"/>
      <c r="B607" s="4" t="n"/>
      <c r="C607" s="11">
        <f>IF(B607="","",IFERROR(VLOOKUP(B607,商品マスタ!$A$2:$B$201,2,FALSE),"コード未登録"))</f>
        <v/>
      </c>
      <c r="D607" s="4" t="n"/>
      <c r="E607" s="4" t="n"/>
      <c r="F607" s="3" t="n"/>
    </row>
    <row r="608">
      <c r="A608" s="10" t="n"/>
      <c r="B608" s="4" t="n"/>
      <c r="C608" s="11">
        <f>IF(B608="","",IFERROR(VLOOKUP(B608,商品マスタ!$A$2:$B$201,2,FALSE),"コード未登録"))</f>
        <v/>
      </c>
      <c r="D608" s="4" t="n"/>
      <c r="E608" s="4" t="n"/>
      <c r="F608" s="3" t="n"/>
    </row>
    <row r="609">
      <c r="A609" s="10" t="n"/>
      <c r="B609" s="4" t="n"/>
      <c r="C609" s="11">
        <f>IF(B609="","",IFERROR(VLOOKUP(B609,商品マスタ!$A$2:$B$201,2,FALSE),"コード未登録"))</f>
        <v/>
      </c>
      <c r="D609" s="4" t="n"/>
      <c r="E609" s="4" t="n"/>
      <c r="F609" s="3" t="n"/>
    </row>
    <row r="610">
      <c r="A610" s="10" t="n"/>
      <c r="B610" s="4" t="n"/>
      <c r="C610" s="11">
        <f>IF(B610="","",IFERROR(VLOOKUP(B610,商品マスタ!$A$2:$B$201,2,FALSE),"コード未登録"))</f>
        <v/>
      </c>
      <c r="D610" s="4" t="n"/>
      <c r="E610" s="4" t="n"/>
      <c r="F610" s="3" t="n"/>
    </row>
    <row r="611">
      <c r="A611" s="10" t="n"/>
      <c r="B611" s="4" t="n"/>
      <c r="C611" s="11">
        <f>IF(B611="","",IFERROR(VLOOKUP(B611,商品マスタ!$A$2:$B$201,2,FALSE),"コード未登録"))</f>
        <v/>
      </c>
      <c r="D611" s="4" t="n"/>
      <c r="E611" s="4" t="n"/>
      <c r="F611" s="3" t="n"/>
    </row>
    <row r="612">
      <c r="A612" s="10" t="n"/>
      <c r="B612" s="4" t="n"/>
      <c r="C612" s="11">
        <f>IF(B612="","",IFERROR(VLOOKUP(B612,商品マスタ!$A$2:$B$201,2,FALSE),"コード未登録"))</f>
        <v/>
      </c>
      <c r="D612" s="4" t="n"/>
      <c r="E612" s="4" t="n"/>
      <c r="F612" s="3" t="n"/>
    </row>
    <row r="613">
      <c r="A613" s="10" t="n"/>
      <c r="B613" s="4" t="n"/>
      <c r="C613" s="11">
        <f>IF(B613="","",IFERROR(VLOOKUP(B613,商品マスタ!$A$2:$B$201,2,FALSE),"コード未登録"))</f>
        <v/>
      </c>
      <c r="D613" s="4" t="n"/>
      <c r="E613" s="4" t="n"/>
      <c r="F613" s="3" t="n"/>
    </row>
    <row r="614">
      <c r="A614" s="10" t="n"/>
      <c r="B614" s="4" t="n"/>
      <c r="C614" s="11">
        <f>IF(B614="","",IFERROR(VLOOKUP(B614,商品マスタ!$A$2:$B$201,2,FALSE),"コード未登録"))</f>
        <v/>
      </c>
      <c r="D614" s="4" t="n"/>
      <c r="E614" s="4" t="n"/>
      <c r="F614" s="3" t="n"/>
    </row>
    <row r="615">
      <c r="A615" s="10" t="n"/>
      <c r="B615" s="4" t="n"/>
      <c r="C615" s="11">
        <f>IF(B615="","",IFERROR(VLOOKUP(B615,商品マスタ!$A$2:$B$201,2,FALSE),"コード未登録"))</f>
        <v/>
      </c>
      <c r="D615" s="4" t="n"/>
      <c r="E615" s="4" t="n"/>
      <c r="F615" s="3" t="n"/>
    </row>
    <row r="616">
      <c r="A616" s="10" t="n"/>
      <c r="B616" s="4" t="n"/>
      <c r="C616" s="11">
        <f>IF(B616="","",IFERROR(VLOOKUP(B616,商品マスタ!$A$2:$B$201,2,FALSE),"コード未登録"))</f>
        <v/>
      </c>
      <c r="D616" s="4" t="n"/>
      <c r="E616" s="4" t="n"/>
      <c r="F616" s="3" t="n"/>
    </row>
    <row r="617">
      <c r="A617" s="10" t="n"/>
      <c r="B617" s="4" t="n"/>
      <c r="C617" s="11">
        <f>IF(B617="","",IFERROR(VLOOKUP(B617,商品マスタ!$A$2:$B$201,2,FALSE),"コード未登録"))</f>
        <v/>
      </c>
      <c r="D617" s="4" t="n"/>
      <c r="E617" s="4" t="n"/>
      <c r="F617" s="3" t="n"/>
    </row>
    <row r="618">
      <c r="A618" s="10" t="n"/>
      <c r="B618" s="4" t="n"/>
      <c r="C618" s="11">
        <f>IF(B618="","",IFERROR(VLOOKUP(B618,商品マスタ!$A$2:$B$201,2,FALSE),"コード未登録"))</f>
        <v/>
      </c>
      <c r="D618" s="4" t="n"/>
      <c r="E618" s="4" t="n"/>
      <c r="F618" s="3" t="n"/>
    </row>
    <row r="619">
      <c r="A619" s="10" t="n"/>
      <c r="B619" s="4" t="n"/>
      <c r="C619" s="11">
        <f>IF(B619="","",IFERROR(VLOOKUP(B619,商品マスタ!$A$2:$B$201,2,FALSE),"コード未登録"))</f>
        <v/>
      </c>
      <c r="D619" s="4" t="n"/>
      <c r="E619" s="4" t="n"/>
      <c r="F619" s="3" t="n"/>
    </row>
    <row r="620">
      <c r="A620" s="10" t="n"/>
      <c r="B620" s="4" t="n"/>
      <c r="C620" s="11">
        <f>IF(B620="","",IFERROR(VLOOKUP(B620,商品マスタ!$A$2:$B$201,2,FALSE),"コード未登録"))</f>
        <v/>
      </c>
      <c r="D620" s="4" t="n"/>
      <c r="E620" s="4" t="n"/>
      <c r="F620" s="3" t="n"/>
    </row>
    <row r="621">
      <c r="A621" s="10" t="n"/>
      <c r="B621" s="4" t="n"/>
      <c r="C621" s="11">
        <f>IF(B621="","",IFERROR(VLOOKUP(B621,商品マスタ!$A$2:$B$201,2,FALSE),"コード未登録"))</f>
        <v/>
      </c>
      <c r="D621" s="4" t="n"/>
      <c r="E621" s="4" t="n"/>
      <c r="F621" s="3" t="n"/>
    </row>
    <row r="622">
      <c r="A622" s="10" t="n"/>
      <c r="B622" s="4" t="n"/>
      <c r="C622" s="11">
        <f>IF(B622="","",IFERROR(VLOOKUP(B622,商品マスタ!$A$2:$B$201,2,FALSE),"コード未登録"))</f>
        <v/>
      </c>
      <c r="D622" s="4" t="n"/>
      <c r="E622" s="4" t="n"/>
      <c r="F622" s="3" t="n"/>
    </row>
    <row r="623">
      <c r="A623" s="10" t="n"/>
      <c r="B623" s="4" t="n"/>
      <c r="C623" s="11">
        <f>IF(B623="","",IFERROR(VLOOKUP(B623,商品マスタ!$A$2:$B$201,2,FALSE),"コード未登録"))</f>
        <v/>
      </c>
      <c r="D623" s="4" t="n"/>
      <c r="E623" s="4" t="n"/>
      <c r="F623" s="3" t="n"/>
    </row>
    <row r="624">
      <c r="A624" s="10" t="n"/>
      <c r="B624" s="4" t="n"/>
      <c r="C624" s="11">
        <f>IF(B624="","",IFERROR(VLOOKUP(B624,商品マスタ!$A$2:$B$201,2,FALSE),"コード未登録"))</f>
        <v/>
      </c>
      <c r="D624" s="4" t="n"/>
      <c r="E624" s="4" t="n"/>
      <c r="F624" s="3" t="n"/>
    </row>
    <row r="625">
      <c r="A625" s="10" t="n"/>
      <c r="B625" s="4" t="n"/>
      <c r="C625" s="11">
        <f>IF(B625="","",IFERROR(VLOOKUP(B625,商品マスタ!$A$2:$B$201,2,FALSE),"コード未登録"))</f>
        <v/>
      </c>
      <c r="D625" s="4" t="n"/>
      <c r="E625" s="4" t="n"/>
      <c r="F625" s="3" t="n"/>
    </row>
    <row r="626">
      <c r="A626" s="10" t="n"/>
      <c r="B626" s="4" t="n"/>
      <c r="C626" s="11">
        <f>IF(B626="","",IFERROR(VLOOKUP(B626,商品マスタ!$A$2:$B$201,2,FALSE),"コード未登録"))</f>
        <v/>
      </c>
      <c r="D626" s="4" t="n"/>
      <c r="E626" s="4" t="n"/>
      <c r="F626" s="3" t="n"/>
    </row>
    <row r="627">
      <c r="A627" s="10" t="n"/>
      <c r="B627" s="4" t="n"/>
      <c r="C627" s="11">
        <f>IF(B627="","",IFERROR(VLOOKUP(B627,商品マスタ!$A$2:$B$201,2,FALSE),"コード未登録"))</f>
        <v/>
      </c>
      <c r="D627" s="4" t="n"/>
      <c r="E627" s="4" t="n"/>
      <c r="F627" s="3" t="n"/>
    </row>
    <row r="628">
      <c r="A628" s="10" t="n"/>
      <c r="B628" s="4" t="n"/>
      <c r="C628" s="11">
        <f>IF(B628="","",IFERROR(VLOOKUP(B628,商品マスタ!$A$2:$B$201,2,FALSE),"コード未登録"))</f>
        <v/>
      </c>
      <c r="D628" s="4" t="n"/>
      <c r="E628" s="4" t="n"/>
      <c r="F628" s="3" t="n"/>
    </row>
    <row r="629">
      <c r="A629" s="10" t="n"/>
      <c r="B629" s="4" t="n"/>
      <c r="C629" s="11">
        <f>IF(B629="","",IFERROR(VLOOKUP(B629,商品マスタ!$A$2:$B$201,2,FALSE),"コード未登録"))</f>
        <v/>
      </c>
      <c r="D629" s="4" t="n"/>
      <c r="E629" s="4" t="n"/>
      <c r="F629" s="3" t="n"/>
    </row>
    <row r="630">
      <c r="A630" s="10" t="n"/>
      <c r="B630" s="4" t="n"/>
      <c r="C630" s="11">
        <f>IF(B630="","",IFERROR(VLOOKUP(B630,商品マスタ!$A$2:$B$201,2,FALSE),"コード未登録"))</f>
        <v/>
      </c>
      <c r="D630" s="4" t="n"/>
      <c r="E630" s="4" t="n"/>
      <c r="F630" s="3" t="n"/>
    </row>
    <row r="631">
      <c r="A631" s="10" t="n"/>
      <c r="B631" s="4" t="n"/>
      <c r="C631" s="11">
        <f>IF(B631="","",IFERROR(VLOOKUP(B631,商品マスタ!$A$2:$B$201,2,FALSE),"コード未登録"))</f>
        <v/>
      </c>
      <c r="D631" s="4" t="n"/>
      <c r="E631" s="4" t="n"/>
      <c r="F631" s="3" t="n"/>
    </row>
    <row r="632">
      <c r="A632" s="10" t="n"/>
      <c r="B632" s="4" t="n"/>
      <c r="C632" s="11">
        <f>IF(B632="","",IFERROR(VLOOKUP(B632,商品マスタ!$A$2:$B$201,2,FALSE),"コード未登録"))</f>
        <v/>
      </c>
      <c r="D632" s="4" t="n"/>
      <c r="E632" s="4" t="n"/>
      <c r="F632" s="3" t="n"/>
    </row>
    <row r="633">
      <c r="A633" s="10" t="n"/>
      <c r="B633" s="4" t="n"/>
      <c r="C633" s="11">
        <f>IF(B633="","",IFERROR(VLOOKUP(B633,商品マスタ!$A$2:$B$201,2,FALSE),"コード未登録"))</f>
        <v/>
      </c>
      <c r="D633" s="4" t="n"/>
      <c r="E633" s="4" t="n"/>
      <c r="F633" s="3" t="n"/>
    </row>
    <row r="634">
      <c r="A634" s="10" t="n"/>
      <c r="B634" s="4" t="n"/>
      <c r="C634" s="11">
        <f>IF(B634="","",IFERROR(VLOOKUP(B634,商品マスタ!$A$2:$B$201,2,FALSE),"コード未登録"))</f>
        <v/>
      </c>
      <c r="D634" s="4" t="n"/>
      <c r="E634" s="4" t="n"/>
      <c r="F634" s="3" t="n"/>
    </row>
    <row r="635">
      <c r="A635" s="10" t="n"/>
      <c r="B635" s="4" t="n"/>
      <c r="C635" s="11">
        <f>IF(B635="","",IFERROR(VLOOKUP(B635,商品マスタ!$A$2:$B$201,2,FALSE),"コード未登録"))</f>
        <v/>
      </c>
      <c r="D635" s="4" t="n"/>
      <c r="E635" s="4" t="n"/>
      <c r="F635" s="3" t="n"/>
    </row>
    <row r="636">
      <c r="A636" s="10" t="n"/>
      <c r="B636" s="4" t="n"/>
      <c r="C636" s="11">
        <f>IF(B636="","",IFERROR(VLOOKUP(B636,商品マスタ!$A$2:$B$201,2,FALSE),"コード未登録"))</f>
        <v/>
      </c>
      <c r="D636" s="4" t="n"/>
      <c r="E636" s="4" t="n"/>
      <c r="F636" s="3" t="n"/>
    </row>
    <row r="637">
      <c r="A637" s="10" t="n"/>
      <c r="B637" s="4" t="n"/>
      <c r="C637" s="11">
        <f>IF(B637="","",IFERROR(VLOOKUP(B637,商品マスタ!$A$2:$B$201,2,FALSE),"コード未登録"))</f>
        <v/>
      </c>
      <c r="D637" s="4" t="n"/>
      <c r="E637" s="4" t="n"/>
      <c r="F637" s="3" t="n"/>
    </row>
    <row r="638">
      <c r="A638" s="10" t="n"/>
      <c r="B638" s="4" t="n"/>
      <c r="C638" s="11">
        <f>IF(B638="","",IFERROR(VLOOKUP(B638,商品マスタ!$A$2:$B$201,2,FALSE),"コード未登録"))</f>
        <v/>
      </c>
      <c r="D638" s="4" t="n"/>
      <c r="E638" s="4" t="n"/>
      <c r="F638" s="3" t="n"/>
    </row>
    <row r="639">
      <c r="A639" s="10" t="n"/>
      <c r="B639" s="4" t="n"/>
      <c r="C639" s="11">
        <f>IF(B639="","",IFERROR(VLOOKUP(B639,商品マスタ!$A$2:$B$201,2,FALSE),"コード未登録"))</f>
        <v/>
      </c>
      <c r="D639" s="4" t="n"/>
      <c r="E639" s="4" t="n"/>
      <c r="F639" s="3" t="n"/>
    </row>
    <row r="640">
      <c r="A640" s="10" t="n"/>
      <c r="B640" s="4" t="n"/>
      <c r="C640" s="11">
        <f>IF(B640="","",IFERROR(VLOOKUP(B640,商品マスタ!$A$2:$B$201,2,FALSE),"コード未登録"))</f>
        <v/>
      </c>
      <c r="D640" s="4" t="n"/>
      <c r="E640" s="4" t="n"/>
      <c r="F640" s="3" t="n"/>
    </row>
    <row r="641">
      <c r="A641" s="10" t="n"/>
      <c r="B641" s="4" t="n"/>
      <c r="C641" s="11">
        <f>IF(B641="","",IFERROR(VLOOKUP(B641,商品マスタ!$A$2:$B$201,2,FALSE),"コード未登録"))</f>
        <v/>
      </c>
      <c r="D641" s="4" t="n"/>
      <c r="E641" s="4" t="n"/>
      <c r="F641" s="3" t="n"/>
    </row>
    <row r="642">
      <c r="A642" s="10" t="n"/>
      <c r="B642" s="4" t="n"/>
      <c r="C642" s="11">
        <f>IF(B642="","",IFERROR(VLOOKUP(B642,商品マスタ!$A$2:$B$201,2,FALSE),"コード未登録"))</f>
        <v/>
      </c>
      <c r="D642" s="4" t="n"/>
      <c r="E642" s="4" t="n"/>
      <c r="F642" s="3" t="n"/>
    </row>
    <row r="643">
      <c r="A643" s="10" t="n"/>
      <c r="B643" s="4" t="n"/>
      <c r="C643" s="11">
        <f>IF(B643="","",IFERROR(VLOOKUP(B643,商品マスタ!$A$2:$B$201,2,FALSE),"コード未登録"))</f>
        <v/>
      </c>
      <c r="D643" s="4" t="n"/>
      <c r="E643" s="4" t="n"/>
      <c r="F643" s="3" t="n"/>
    </row>
    <row r="644">
      <c r="A644" s="10" t="n"/>
      <c r="B644" s="4" t="n"/>
      <c r="C644" s="11">
        <f>IF(B644="","",IFERROR(VLOOKUP(B644,商品マスタ!$A$2:$B$201,2,FALSE),"コード未登録"))</f>
        <v/>
      </c>
      <c r="D644" s="4" t="n"/>
      <c r="E644" s="4" t="n"/>
      <c r="F644" s="3" t="n"/>
    </row>
    <row r="645">
      <c r="A645" s="10" t="n"/>
      <c r="B645" s="4" t="n"/>
      <c r="C645" s="11">
        <f>IF(B645="","",IFERROR(VLOOKUP(B645,商品マスタ!$A$2:$B$201,2,FALSE),"コード未登録"))</f>
        <v/>
      </c>
      <c r="D645" s="4" t="n"/>
      <c r="E645" s="4" t="n"/>
      <c r="F645" s="3" t="n"/>
    </row>
    <row r="646">
      <c r="A646" s="10" t="n"/>
      <c r="B646" s="4" t="n"/>
      <c r="C646" s="11">
        <f>IF(B646="","",IFERROR(VLOOKUP(B646,商品マスタ!$A$2:$B$201,2,FALSE),"コード未登録"))</f>
        <v/>
      </c>
      <c r="D646" s="4" t="n"/>
      <c r="E646" s="4" t="n"/>
      <c r="F646" s="3" t="n"/>
    </row>
    <row r="647">
      <c r="A647" s="10" t="n"/>
      <c r="B647" s="4" t="n"/>
      <c r="C647" s="11">
        <f>IF(B647="","",IFERROR(VLOOKUP(B647,商品マスタ!$A$2:$B$201,2,FALSE),"コード未登録"))</f>
        <v/>
      </c>
      <c r="D647" s="4" t="n"/>
      <c r="E647" s="4" t="n"/>
      <c r="F647" s="3" t="n"/>
    </row>
    <row r="648">
      <c r="A648" s="10" t="n"/>
      <c r="B648" s="4" t="n"/>
      <c r="C648" s="11">
        <f>IF(B648="","",IFERROR(VLOOKUP(B648,商品マスタ!$A$2:$B$201,2,FALSE),"コード未登録"))</f>
        <v/>
      </c>
      <c r="D648" s="4" t="n"/>
      <c r="E648" s="4" t="n"/>
      <c r="F648" s="3" t="n"/>
    </row>
    <row r="649">
      <c r="A649" s="10" t="n"/>
      <c r="B649" s="4" t="n"/>
      <c r="C649" s="11">
        <f>IF(B649="","",IFERROR(VLOOKUP(B649,商品マスタ!$A$2:$B$201,2,FALSE),"コード未登録"))</f>
        <v/>
      </c>
      <c r="D649" s="4" t="n"/>
      <c r="E649" s="4" t="n"/>
      <c r="F649" s="3" t="n"/>
    </row>
    <row r="650">
      <c r="A650" s="10" t="n"/>
      <c r="B650" s="4" t="n"/>
      <c r="C650" s="11">
        <f>IF(B650="","",IFERROR(VLOOKUP(B650,商品マスタ!$A$2:$B$201,2,FALSE),"コード未登録"))</f>
        <v/>
      </c>
      <c r="D650" s="4" t="n"/>
      <c r="E650" s="4" t="n"/>
      <c r="F650" s="3" t="n"/>
    </row>
    <row r="651">
      <c r="A651" s="10" t="n"/>
      <c r="B651" s="4" t="n"/>
      <c r="C651" s="11">
        <f>IF(B651="","",IFERROR(VLOOKUP(B651,商品マスタ!$A$2:$B$201,2,FALSE),"コード未登録"))</f>
        <v/>
      </c>
      <c r="D651" s="4" t="n"/>
      <c r="E651" s="4" t="n"/>
      <c r="F651" s="3" t="n"/>
    </row>
    <row r="652">
      <c r="A652" s="10" t="n"/>
      <c r="B652" s="4" t="n"/>
      <c r="C652" s="11">
        <f>IF(B652="","",IFERROR(VLOOKUP(B652,商品マスタ!$A$2:$B$201,2,FALSE),"コード未登録"))</f>
        <v/>
      </c>
      <c r="D652" s="4" t="n"/>
      <c r="E652" s="4" t="n"/>
      <c r="F652" s="3" t="n"/>
    </row>
    <row r="653">
      <c r="A653" s="10" t="n"/>
      <c r="B653" s="4" t="n"/>
      <c r="C653" s="11">
        <f>IF(B653="","",IFERROR(VLOOKUP(B653,商品マスタ!$A$2:$B$201,2,FALSE),"コード未登録"))</f>
        <v/>
      </c>
      <c r="D653" s="4" t="n"/>
      <c r="E653" s="4" t="n"/>
      <c r="F653" s="3" t="n"/>
    </row>
    <row r="654">
      <c r="A654" s="10" t="n"/>
      <c r="B654" s="4" t="n"/>
      <c r="C654" s="11">
        <f>IF(B654="","",IFERROR(VLOOKUP(B654,商品マスタ!$A$2:$B$201,2,FALSE),"コード未登録"))</f>
        <v/>
      </c>
      <c r="D654" s="4" t="n"/>
      <c r="E654" s="4" t="n"/>
      <c r="F654" s="3" t="n"/>
    </row>
    <row r="655">
      <c r="A655" s="10" t="n"/>
      <c r="B655" s="4" t="n"/>
      <c r="C655" s="11">
        <f>IF(B655="","",IFERROR(VLOOKUP(B655,商品マスタ!$A$2:$B$201,2,FALSE),"コード未登録"))</f>
        <v/>
      </c>
      <c r="D655" s="4" t="n"/>
      <c r="E655" s="4" t="n"/>
      <c r="F655" s="3" t="n"/>
    </row>
    <row r="656">
      <c r="A656" s="10" t="n"/>
      <c r="B656" s="4" t="n"/>
      <c r="C656" s="11">
        <f>IF(B656="","",IFERROR(VLOOKUP(B656,商品マスタ!$A$2:$B$201,2,FALSE),"コード未登録"))</f>
        <v/>
      </c>
      <c r="D656" s="4" t="n"/>
      <c r="E656" s="4" t="n"/>
      <c r="F656" s="3" t="n"/>
    </row>
    <row r="657">
      <c r="A657" s="10" t="n"/>
      <c r="B657" s="4" t="n"/>
      <c r="C657" s="11">
        <f>IF(B657="","",IFERROR(VLOOKUP(B657,商品マスタ!$A$2:$B$201,2,FALSE),"コード未登録"))</f>
        <v/>
      </c>
      <c r="D657" s="4" t="n"/>
      <c r="E657" s="4" t="n"/>
      <c r="F657" s="3" t="n"/>
    </row>
    <row r="658">
      <c r="A658" s="10" t="n"/>
      <c r="B658" s="4" t="n"/>
      <c r="C658" s="11">
        <f>IF(B658="","",IFERROR(VLOOKUP(B658,商品マスタ!$A$2:$B$201,2,FALSE),"コード未登録"))</f>
        <v/>
      </c>
      <c r="D658" s="4" t="n"/>
      <c r="E658" s="4" t="n"/>
      <c r="F658" s="3" t="n"/>
    </row>
    <row r="659">
      <c r="A659" s="10" t="n"/>
      <c r="B659" s="4" t="n"/>
      <c r="C659" s="11">
        <f>IF(B659="","",IFERROR(VLOOKUP(B659,商品マスタ!$A$2:$B$201,2,FALSE),"コード未登録"))</f>
        <v/>
      </c>
      <c r="D659" s="4" t="n"/>
      <c r="E659" s="4" t="n"/>
      <c r="F659" s="3" t="n"/>
    </row>
    <row r="660">
      <c r="A660" s="10" t="n"/>
      <c r="B660" s="4" t="n"/>
      <c r="C660" s="11">
        <f>IF(B660="","",IFERROR(VLOOKUP(B660,商品マスタ!$A$2:$B$201,2,FALSE),"コード未登録"))</f>
        <v/>
      </c>
      <c r="D660" s="4" t="n"/>
      <c r="E660" s="4" t="n"/>
      <c r="F660" s="3" t="n"/>
    </row>
    <row r="661">
      <c r="A661" s="10" t="n"/>
      <c r="B661" s="4" t="n"/>
      <c r="C661" s="11">
        <f>IF(B661="","",IFERROR(VLOOKUP(B661,商品マスタ!$A$2:$B$201,2,FALSE),"コード未登録"))</f>
        <v/>
      </c>
      <c r="D661" s="4" t="n"/>
      <c r="E661" s="4" t="n"/>
      <c r="F661" s="3" t="n"/>
    </row>
    <row r="662">
      <c r="A662" s="10" t="n"/>
      <c r="B662" s="4" t="n"/>
      <c r="C662" s="11">
        <f>IF(B662="","",IFERROR(VLOOKUP(B662,商品マスタ!$A$2:$B$201,2,FALSE),"コード未登録"))</f>
        <v/>
      </c>
      <c r="D662" s="4" t="n"/>
      <c r="E662" s="4" t="n"/>
      <c r="F662" s="3" t="n"/>
    </row>
    <row r="663">
      <c r="A663" s="10" t="n"/>
      <c r="B663" s="4" t="n"/>
      <c r="C663" s="11">
        <f>IF(B663="","",IFERROR(VLOOKUP(B663,商品マスタ!$A$2:$B$201,2,FALSE),"コード未登録"))</f>
        <v/>
      </c>
      <c r="D663" s="4" t="n"/>
      <c r="E663" s="4" t="n"/>
      <c r="F663" s="3" t="n"/>
    </row>
    <row r="664">
      <c r="A664" s="10" t="n"/>
      <c r="B664" s="4" t="n"/>
      <c r="C664" s="11">
        <f>IF(B664="","",IFERROR(VLOOKUP(B664,商品マスタ!$A$2:$B$201,2,FALSE),"コード未登録"))</f>
        <v/>
      </c>
      <c r="D664" s="4" t="n"/>
      <c r="E664" s="4" t="n"/>
      <c r="F664" s="3" t="n"/>
    </row>
    <row r="665">
      <c r="A665" s="10" t="n"/>
      <c r="B665" s="4" t="n"/>
      <c r="C665" s="11">
        <f>IF(B665="","",IFERROR(VLOOKUP(B665,商品マスタ!$A$2:$B$201,2,FALSE),"コード未登録"))</f>
        <v/>
      </c>
      <c r="D665" s="4" t="n"/>
      <c r="E665" s="4" t="n"/>
      <c r="F665" s="3" t="n"/>
    </row>
    <row r="666">
      <c r="A666" s="10" t="n"/>
      <c r="B666" s="4" t="n"/>
      <c r="C666" s="11">
        <f>IF(B666="","",IFERROR(VLOOKUP(B666,商品マスタ!$A$2:$B$201,2,FALSE),"コード未登録"))</f>
        <v/>
      </c>
      <c r="D666" s="4" t="n"/>
      <c r="E666" s="4" t="n"/>
      <c r="F666" s="3" t="n"/>
    </row>
    <row r="667">
      <c r="A667" s="10" t="n"/>
      <c r="B667" s="4" t="n"/>
      <c r="C667" s="11">
        <f>IF(B667="","",IFERROR(VLOOKUP(B667,商品マスタ!$A$2:$B$201,2,FALSE),"コード未登録"))</f>
        <v/>
      </c>
      <c r="D667" s="4" t="n"/>
      <c r="E667" s="4" t="n"/>
      <c r="F667" s="3" t="n"/>
    </row>
    <row r="668">
      <c r="A668" s="10" t="n"/>
      <c r="B668" s="4" t="n"/>
      <c r="C668" s="11">
        <f>IF(B668="","",IFERROR(VLOOKUP(B668,商品マスタ!$A$2:$B$201,2,FALSE),"コード未登録"))</f>
        <v/>
      </c>
      <c r="D668" s="4" t="n"/>
      <c r="E668" s="4" t="n"/>
      <c r="F668" s="3" t="n"/>
    </row>
    <row r="669">
      <c r="A669" s="10" t="n"/>
      <c r="B669" s="4" t="n"/>
      <c r="C669" s="11">
        <f>IF(B669="","",IFERROR(VLOOKUP(B669,商品マスタ!$A$2:$B$201,2,FALSE),"コード未登録"))</f>
        <v/>
      </c>
      <c r="D669" s="4" t="n"/>
      <c r="E669" s="4" t="n"/>
      <c r="F669" s="3" t="n"/>
    </row>
    <row r="670">
      <c r="A670" s="10" t="n"/>
      <c r="B670" s="4" t="n"/>
      <c r="C670" s="11">
        <f>IF(B670="","",IFERROR(VLOOKUP(B670,商品マスタ!$A$2:$B$201,2,FALSE),"コード未登録"))</f>
        <v/>
      </c>
      <c r="D670" s="4" t="n"/>
      <c r="E670" s="4" t="n"/>
      <c r="F670" s="3" t="n"/>
    </row>
    <row r="671">
      <c r="A671" s="10" t="n"/>
      <c r="B671" s="4" t="n"/>
      <c r="C671" s="11">
        <f>IF(B671="","",IFERROR(VLOOKUP(B671,商品マスタ!$A$2:$B$201,2,FALSE),"コード未登録"))</f>
        <v/>
      </c>
      <c r="D671" s="4" t="n"/>
      <c r="E671" s="4" t="n"/>
      <c r="F671" s="3" t="n"/>
    </row>
    <row r="672">
      <c r="A672" s="10" t="n"/>
      <c r="B672" s="4" t="n"/>
      <c r="C672" s="11">
        <f>IF(B672="","",IFERROR(VLOOKUP(B672,商品マスタ!$A$2:$B$201,2,FALSE),"コード未登録"))</f>
        <v/>
      </c>
      <c r="D672" s="4" t="n"/>
      <c r="E672" s="4" t="n"/>
      <c r="F672" s="3" t="n"/>
    </row>
    <row r="673">
      <c r="A673" s="10" t="n"/>
      <c r="B673" s="4" t="n"/>
      <c r="C673" s="11">
        <f>IF(B673="","",IFERROR(VLOOKUP(B673,商品マスタ!$A$2:$B$201,2,FALSE),"コード未登録"))</f>
        <v/>
      </c>
      <c r="D673" s="4" t="n"/>
      <c r="E673" s="4" t="n"/>
      <c r="F673" s="3" t="n"/>
    </row>
    <row r="674">
      <c r="A674" s="10" t="n"/>
      <c r="B674" s="4" t="n"/>
      <c r="C674" s="11">
        <f>IF(B674="","",IFERROR(VLOOKUP(B674,商品マスタ!$A$2:$B$201,2,FALSE),"コード未登録"))</f>
        <v/>
      </c>
      <c r="D674" s="4" t="n"/>
      <c r="E674" s="4" t="n"/>
      <c r="F674" s="3" t="n"/>
    </row>
    <row r="675">
      <c r="A675" s="10" t="n"/>
      <c r="B675" s="4" t="n"/>
      <c r="C675" s="11">
        <f>IF(B675="","",IFERROR(VLOOKUP(B675,商品マスタ!$A$2:$B$201,2,FALSE),"コード未登録"))</f>
        <v/>
      </c>
      <c r="D675" s="4" t="n"/>
      <c r="E675" s="4" t="n"/>
      <c r="F675" s="3" t="n"/>
    </row>
    <row r="676">
      <c r="A676" s="10" t="n"/>
      <c r="B676" s="4" t="n"/>
      <c r="C676" s="11">
        <f>IF(B676="","",IFERROR(VLOOKUP(B676,商品マスタ!$A$2:$B$201,2,FALSE),"コード未登録"))</f>
        <v/>
      </c>
      <c r="D676" s="4" t="n"/>
      <c r="E676" s="4" t="n"/>
      <c r="F676" s="3" t="n"/>
    </row>
    <row r="677">
      <c r="A677" s="10" t="n"/>
      <c r="B677" s="4" t="n"/>
      <c r="C677" s="11">
        <f>IF(B677="","",IFERROR(VLOOKUP(B677,商品マスタ!$A$2:$B$201,2,FALSE),"コード未登録"))</f>
        <v/>
      </c>
      <c r="D677" s="4" t="n"/>
      <c r="E677" s="4" t="n"/>
      <c r="F677" s="3" t="n"/>
    </row>
    <row r="678">
      <c r="A678" s="10" t="n"/>
      <c r="B678" s="4" t="n"/>
      <c r="C678" s="11">
        <f>IF(B678="","",IFERROR(VLOOKUP(B678,商品マスタ!$A$2:$B$201,2,FALSE),"コード未登録"))</f>
        <v/>
      </c>
      <c r="D678" s="4" t="n"/>
      <c r="E678" s="4" t="n"/>
      <c r="F678" s="3" t="n"/>
    </row>
    <row r="679">
      <c r="A679" s="10" t="n"/>
      <c r="B679" s="4" t="n"/>
      <c r="C679" s="11">
        <f>IF(B679="","",IFERROR(VLOOKUP(B679,商品マスタ!$A$2:$B$201,2,FALSE),"コード未登録"))</f>
        <v/>
      </c>
      <c r="D679" s="4" t="n"/>
      <c r="E679" s="4" t="n"/>
      <c r="F679" s="3" t="n"/>
    </row>
    <row r="680">
      <c r="A680" s="10" t="n"/>
      <c r="B680" s="4" t="n"/>
      <c r="C680" s="11">
        <f>IF(B680="","",IFERROR(VLOOKUP(B680,商品マスタ!$A$2:$B$201,2,FALSE),"コード未登録"))</f>
        <v/>
      </c>
      <c r="D680" s="4" t="n"/>
      <c r="E680" s="4" t="n"/>
      <c r="F680" s="3" t="n"/>
    </row>
    <row r="681">
      <c r="A681" s="10" t="n"/>
      <c r="B681" s="4" t="n"/>
      <c r="C681" s="11">
        <f>IF(B681="","",IFERROR(VLOOKUP(B681,商品マスタ!$A$2:$B$201,2,FALSE),"コード未登録"))</f>
        <v/>
      </c>
      <c r="D681" s="4" t="n"/>
      <c r="E681" s="4" t="n"/>
      <c r="F681" s="3" t="n"/>
    </row>
    <row r="682">
      <c r="A682" s="10" t="n"/>
      <c r="B682" s="4" t="n"/>
      <c r="C682" s="11">
        <f>IF(B682="","",IFERROR(VLOOKUP(B682,商品マスタ!$A$2:$B$201,2,FALSE),"コード未登録"))</f>
        <v/>
      </c>
      <c r="D682" s="4" t="n"/>
      <c r="E682" s="4" t="n"/>
      <c r="F682" s="3" t="n"/>
    </row>
    <row r="683">
      <c r="A683" s="10" t="n"/>
      <c r="B683" s="4" t="n"/>
      <c r="C683" s="11">
        <f>IF(B683="","",IFERROR(VLOOKUP(B683,商品マスタ!$A$2:$B$201,2,FALSE),"コード未登録"))</f>
        <v/>
      </c>
      <c r="D683" s="4" t="n"/>
      <c r="E683" s="4" t="n"/>
      <c r="F683" s="3" t="n"/>
    </row>
    <row r="684">
      <c r="A684" s="10" t="n"/>
      <c r="B684" s="4" t="n"/>
      <c r="C684" s="11">
        <f>IF(B684="","",IFERROR(VLOOKUP(B684,商品マスタ!$A$2:$B$201,2,FALSE),"コード未登録"))</f>
        <v/>
      </c>
      <c r="D684" s="4" t="n"/>
      <c r="E684" s="4" t="n"/>
      <c r="F684" s="3" t="n"/>
    </row>
    <row r="685">
      <c r="A685" s="10" t="n"/>
      <c r="B685" s="4" t="n"/>
      <c r="C685" s="11">
        <f>IF(B685="","",IFERROR(VLOOKUP(B685,商品マスタ!$A$2:$B$201,2,FALSE),"コード未登録"))</f>
        <v/>
      </c>
      <c r="D685" s="4" t="n"/>
      <c r="E685" s="4" t="n"/>
      <c r="F685" s="3" t="n"/>
    </row>
    <row r="686">
      <c r="A686" s="10" t="n"/>
      <c r="B686" s="4" t="n"/>
      <c r="C686" s="11">
        <f>IF(B686="","",IFERROR(VLOOKUP(B686,商品マスタ!$A$2:$B$201,2,FALSE),"コード未登録"))</f>
        <v/>
      </c>
      <c r="D686" s="4" t="n"/>
      <c r="E686" s="4" t="n"/>
      <c r="F686" s="3" t="n"/>
    </row>
    <row r="687">
      <c r="A687" s="10" t="n"/>
      <c r="B687" s="4" t="n"/>
      <c r="C687" s="11">
        <f>IF(B687="","",IFERROR(VLOOKUP(B687,商品マスタ!$A$2:$B$201,2,FALSE),"コード未登録"))</f>
        <v/>
      </c>
      <c r="D687" s="4" t="n"/>
      <c r="E687" s="4" t="n"/>
      <c r="F687" s="3" t="n"/>
    </row>
    <row r="688">
      <c r="A688" s="10" t="n"/>
      <c r="B688" s="4" t="n"/>
      <c r="C688" s="11">
        <f>IF(B688="","",IFERROR(VLOOKUP(B688,商品マスタ!$A$2:$B$201,2,FALSE),"コード未登録"))</f>
        <v/>
      </c>
      <c r="D688" s="4" t="n"/>
      <c r="E688" s="4" t="n"/>
      <c r="F688" s="3" t="n"/>
    </row>
    <row r="689">
      <c r="A689" s="10" t="n"/>
      <c r="B689" s="4" t="n"/>
      <c r="C689" s="11">
        <f>IF(B689="","",IFERROR(VLOOKUP(B689,商品マスタ!$A$2:$B$201,2,FALSE),"コード未登録"))</f>
        <v/>
      </c>
      <c r="D689" s="4" t="n"/>
      <c r="E689" s="4" t="n"/>
      <c r="F689" s="3" t="n"/>
    </row>
    <row r="690">
      <c r="A690" s="10" t="n"/>
      <c r="B690" s="4" t="n"/>
      <c r="C690" s="11">
        <f>IF(B690="","",IFERROR(VLOOKUP(B690,商品マスタ!$A$2:$B$201,2,FALSE),"コード未登録"))</f>
        <v/>
      </c>
      <c r="D690" s="4" t="n"/>
      <c r="E690" s="4" t="n"/>
      <c r="F690" s="3" t="n"/>
    </row>
    <row r="691">
      <c r="A691" s="10" t="n"/>
      <c r="B691" s="4" t="n"/>
      <c r="C691" s="11">
        <f>IF(B691="","",IFERROR(VLOOKUP(B691,商品マスタ!$A$2:$B$201,2,FALSE),"コード未登録"))</f>
        <v/>
      </c>
      <c r="D691" s="4" t="n"/>
      <c r="E691" s="4" t="n"/>
      <c r="F691" s="3" t="n"/>
    </row>
    <row r="692">
      <c r="A692" s="10" t="n"/>
      <c r="B692" s="4" t="n"/>
      <c r="C692" s="11">
        <f>IF(B692="","",IFERROR(VLOOKUP(B692,商品マスタ!$A$2:$B$201,2,FALSE),"コード未登録"))</f>
        <v/>
      </c>
      <c r="D692" s="4" t="n"/>
      <c r="E692" s="4" t="n"/>
      <c r="F692" s="3" t="n"/>
    </row>
    <row r="693">
      <c r="A693" s="10" t="n"/>
      <c r="B693" s="4" t="n"/>
      <c r="C693" s="11">
        <f>IF(B693="","",IFERROR(VLOOKUP(B693,商品マスタ!$A$2:$B$201,2,FALSE),"コード未登録"))</f>
        <v/>
      </c>
      <c r="D693" s="4" t="n"/>
      <c r="E693" s="4" t="n"/>
      <c r="F693" s="3" t="n"/>
    </row>
    <row r="694">
      <c r="A694" s="10" t="n"/>
      <c r="B694" s="4" t="n"/>
      <c r="C694" s="11">
        <f>IF(B694="","",IFERROR(VLOOKUP(B694,商品マスタ!$A$2:$B$201,2,FALSE),"コード未登録"))</f>
        <v/>
      </c>
      <c r="D694" s="4" t="n"/>
      <c r="E694" s="4" t="n"/>
      <c r="F694" s="3" t="n"/>
    </row>
    <row r="695">
      <c r="A695" s="10" t="n"/>
      <c r="B695" s="4" t="n"/>
      <c r="C695" s="11">
        <f>IF(B695="","",IFERROR(VLOOKUP(B695,商品マスタ!$A$2:$B$201,2,FALSE),"コード未登録"))</f>
        <v/>
      </c>
      <c r="D695" s="4" t="n"/>
      <c r="E695" s="4" t="n"/>
      <c r="F695" s="3" t="n"/>
    </row>
    <row r="696">
      <c r="A696" s="10" t="n"/>
      <c r="B696" s="4" t="n"/>
      <c r="C696" s="11">
        <f>IF(B696="","",IFERROR(VLOOKUP(B696,商品マスタ!$A$2:$B$201,2,FALSE),"コード未登録"))</f>
        <v/>
      </c>
      <c r="D696" s="4" t="n"/>
      <c r="E696" s="4" t="n"/>
      <c r="F696" s="3" t="n"/>
    </row>
    <row r="697">
      <c r="A697" s="10" t="n"/>
      <c r="B697" s="4" t="n"/>
      <c r="C697" s="11">
        <f>IF(B697="","",IFERROR(VLOOKUP(B697,商品マスタ!$A$2:$B$201,2,FALSE),"コード未登録"))</f>
        <v/>
      </c>
      <c r="D697" s="4" t="n"/>
      <c r="E697" s="4" t="n"/>
      <c r="F697" s="3" t="n"/>
    </row>
    <row r="698">
      <c r="A698" s="10" t="n"/>
      <c r="B698" s="4" t="n"/>
      <c r="C698" s="11">
        <f>IF(B698="","",IFERROR(VLOOKUP(B698,商品マスタ!$A$2:$B$201,2,FALSE),"コード未登録"))</f>
        <v/>
      </c>
      <c r="D698" s="4" t="n"/>
      <c r="E698" s="4" t="n"/>
      <c r="F698" s="3" t="n"/>
    </row>
    <row r="699">
      <c r="A699" s="10" t="n"/>
      <c r="B699" s="4" t="n"/>
      <c r="C699" s="11">
        <f>IF(B699="","",IFERROR(VLOOKUP(B699,商品マスタ!$A$2:$B$201,2,FALSE),"コード未登録"))</f>
        <v/>
      </c>
      <c r="D699" s="4" t="n"/>
      <c r="E699" s="4" t="n"/>
      <c r="F699" s="3" t="n"/>
    </row>
    <row r="700">
      <c r="A700" s="10" t="n"/>
      <c r="B700" s="4" t="n"/>
      <c r="C700" s="11">
        <f>IF(B700="","",IFERROR(VLOOKUP(B700,商品マスタ!$A$2:$B$201,2,FALSE),"コード未登録"))</f>
        <v/>
      </c>
      <c r="D700" s="4" t="n"/>
      <c r="E700" s="4" t="n"/>
      <c r="F700" s="3" t="n"/>
    </row>
    <row r="701">
      <c r="A701" s="10" t="n"/>
      <c r="B701" s="4" t="n"/>
      <c r="C701" s="11">
        <f>IF(B701="","",IFERROR(VLOOKUP(B701,商品マスタ!$A$2:$B$201,2,FALSE),"コード未登録"))</f>
        <v/>
      </c>
      <c r="D701" s="4" t="n"/>
      <c r="E701" s="4" t="n"/>
      <c r="F701" s="3" t="n"/>
    </row>
    <row r="702">
      <c r="A702" s="10" t="n"/>
      <c r="B702" s="4" t="n"/>
      <c r="C702" s="11">
        <f>IF(B702="","",IFERROR(VLOOKUP(B702,商品マスタ!$A$2:$B$201,2,FALSE),"コード未登録"))</f>
        <v/>
      </c>
      <c r="D702" s="4" t="n"/>
      <c r="E702" s="4" t="n"/>
      <c r="F702" s="3" t="n"/>
    </row>
    <row r="703">
      <c r="A703" s="10" t="n"/>
      <c r="B703" s="4" t="n"/>
      <c r="C703" s="11">
        <f>IF(B703="","",IFERROR(VLOOKUP(B703,商品マスタ!$A$2:$B$201,2,FALSE),"コード未登録"))</f>
        <v/>
      </c>
      <c r="D703" s="4" t="n"/>
      <c r="E703" s="4" t="n"/>
      <c r="F703" s="3" t="n"/>
    </row>
    <row r="704">
      <c r="A704" s="10" t="n"/>
      <c r="B704" s="4" t="n"/>
      <c r="C704" s="11">
        <f>IF(B704="","",IFERROR(VLOOKUP(B704,商品マスタ!$A$2:$B$201,2,FALSE),"コード未登録"))</f>
        <v/>
      </c>
      <c r="D704" s="4" t="n"/>
      <c r="E704" s="4" t="n"/>
      <c r="F704" s="3" t="n"/>
    </row>
    <row r="705">
      <c r="A705" s="10" t="n"/>
      <c r="B705" s="4" t="n"/>
      <c r="C705" s="11">
        <f>IF(B705="","",IFERROR(VLOOKUP(B705,商品マスタ!$A$2:$B$201,2,FALSE),"コード未登録"))</f>
        <v/>
      </c>
      <c r="D705" s="4" t="n"/>
      <c r="E705" s="4" t="n"/>
      <c r="F705" s="3" t="n"/>
    </row>
    <row r="706">
      <c r="A706" s="10" t="n"/>
      <c r="B706" s="4" t="n"/>
      <c r="C706" s="11">
        <f>IF(B706="","",IFERROR(VLOOKUP(B706,商品マスタ!$A$2:$B$201,2,FALSE),"コード未登録"))</f>
        <v/>
      </c>
      <c r="D706" s="4" t="n"/>
      <c r="E706" s="4" t="n"/>
      <c r="F706" s="3" t="n"/>
    </row>
    <row r="707">
      <c r="A707" s="10" t="n"/>
      <c r="B707" s="4" t="n"/>
      <c r="C707" s="11">
        <f>IF(B707="","",IFERROR(VLOOKUP(B707,商品マスタ!$A$2:$B$201,2,FALSE),"コード未登録"))</f>
        <v/>
      </c>
      <c r="D707" s="4" t="n"/>
      <c r="E707" s="4" t="n"/>
      <c r="F707" s="3" t="n"/>
    </row>
    <row r="708">
      <c r="A708" s="10" t="n"/>
      <c r="B708" s="4" t="n"/>
      <c r="C708" s="11">
        <f>IF(B708="","",IFERROR(VLOOKUP(B708,商品マスタ!$A$2:$B$201,2,FALSE),"コード未登録"))</f>
        <v/>
      </c>
      <c r="D708" s="4" t="n"/>
      <c r="E708" s="4" t="n"/>
      <c r="F708" s="3" t="n"/>
    </row>
    <row r="709">
      <c r="A709" s="10" t="n"/>
      <c r="B709" s="4" t="n"/>
      <c r="C709" s="11">
        <f>IF(B709="","",IFERROR(VLOOKUP(B709,商品マスタ!$A$2:$B$201,2,FALSE),"コード未登録"))</f>
        <v/>
      </c>
      <c r="D709" s="4" t="n"/>
      <c r="E709" s="4" t="n"/>
      <c r="F709" s="3" t="n"/>
    </row>
    <row r="710">
      <c r="A710" s="10" t="n"/>
      <c r="B710" s="4" t="n"/>
      <c r="C710" s="11">
        <f>IF(B710="","",IFERROR(VLOOKUP(B710,商品マスタ!$A$2:$B$201,2,FALSE),"コード未登録"))</f>
        <v/>
      </c>
      <c r="D710" s="4" t="n"/>
      <c r="E710" s="4" t="n"/>
      <c r="F710" s="3" t="n"/>
    </row>
    <row r="711">
      <c r="A711" s="10" t="n"/>
      <c r="B711" s="4" t="n"/>
      <c r="C711" s="11">
        <f>IF(B711="","",IFERROR(VLOOKUP(B711,商品マスタ!$A$2:$B$201,2,FALSE),"コード未登録"))</f>
        <v/>
      </c>
      <c r="D711" s="4" t="n"/>
      <c r="E711" s="4" t="n"/>
      <c r="F711" s="3" t="n"/>
    </row>
    <row r="712">
      <c r="A712" s="10" t="n"/>
      <c r="B712" s="4" t="n"/>
      <c r="C712" s="11">
        <f>IF(B712="","",IFERROR(VLOOKUP(B712,商品マスタ!$A$2:$B$201,2,FALSE),"コード未登録"))</f>
        <v/>
      </c>
      <c r="D712" s="4" t="n"/>
      <c r="E712" s="4" t="n"/>
      <c r="F712" s="3" t="n"/>
    </row>
    <row r="713">
      <c r="A713" s="10" t="n"/>
      <c r="B713" s="4" t="n"/>
      <c r="C713" s="11">
        <f>IF(B713="","",IFERROR(VLOOKUP(B713,商品マスタ!$A$2:$B$201,2,FALSE),"コード未登録"))</f>
        <v/>
      </c>
      <c r="D713" s="4" t="n"/>
      <c r="E713" s="4" t="n"/>
      <c r="F713" s="3" t="n"/>
    </row>
    <row r="714">
      <c r="A714" s="10" t="n"/>
      <c r="B714" s="4" t="n"/>
      <c r="C714" s="11">
        <f>IF(B714="","",IFERROR(VLOOKUP(B714,商品マスタ!$A$2:$B$201,2,FALSE),"コード未登録"))</f>
        <v/>
      </c>
      <c r="D714" s="4" t="n"/>
      <c r="E714" s="4" t="n"/>
      <c r="F714" s="3" t="n"/>
    </row>
    <row r="715">
      <c r="A715" s="10" t="n"/>
      <c r="B715" s="4" t="n"/>
      <c r="C715" s="11">
        <f>IF(B715="","",IFERROR(VLOOKUP(B715,商品マスタ!$A$2:$B$201,2,FALSE),"コード未登録"))</f>
        <v/>
      </c>
      <c r="D715" s="4" t="n"/>
      <c r="E715" s="4" t="n"/>
      <c r="F715" s="3" t="n"/>
    </row>
    <row r="716">
      <c r="A716" s="10" t="n"/>
      <c r="B716" s="4" t="n"/>
      <c r="C716" s="11">
        <f>IF(B716="","",IFERROR(VLOOKUP(B716,商品マスタ!$A$2:$B$201,2,FALSE),"コード未登録"))</f>
        <v/>
      </c>
      <c r="D716" s="4" t="n"/>
      <c r="E716" s="4" t="n"/>
      <c r="F716" s="3" t="n"/>
    </row>
    <row r="717">
      <c r="A717" s="10" t="n"/>
      <c r="B717" s="4" t="n"/>
      <c r="C717" s="11">
        <f>IF(B717="","",IFERROR(VLOOKUP(B717,商品マスタ!$A$2:$B$201,2,FALSE),"コード未登録"))</f>
        <v/>
      </c>
      <c r="D717" s="4" t="n"/>
      <c r="E717" s="4" t="n"/>
      <c r="F717" s="3" t="n"/>
    </row>
    <row r="718">
      <c r="A718" s="10" t="n"/>
      <c r="B718" s="4" t="n"/>
      <c r="C718" s="11">
        <f>IF(B718="","",IFERROR(VLOOKUP(B718,商品マスタ!$A$2:$B$201,2,FALSE),"コード未登録"))</f>
        <v/>
      </c>
      <c r="D718" s="4" t="n"/>
      <c r="E718" s="4" t="n"/>
      <c r="F718" s="3" t="n"/>
    </row>
    <row r="719">
      <c r="A719" s="10" t="n"/>
      <c r="B719" s="4" t="n"/>
      <c r="C719" s="11">
        <f>IF(B719="","",IFERROR(VLOOKUP(B719,商品マスタ!$A$2:$B$201,2,FALSE),"コード未登録"))</f>
        <v/>
      </c>
      <c r="D719" s="4" t="n"/>
      <c r="E719" s="4" t="n"/>
      <c r="F719" s="3" t="n"/>
    </row>
    <row r="720">
      <c r="A720" s="10" t="n"/>
      <c r="B720" s="4" t="n"/>
      <c r="C720" s="11">
        <f>IF(B720="","",IFERROR(VLOOKUP(B720,商品マスタ!$A$2:$B$201,2,FALSE),"コード未登録"))</f>
        <v/>
      </c>
      <c r="D720" s="4" t="n"/>
      <c r="E720" s="4" t="n"/>
      <c r="F720" s="3" t="n"/>
    </row>
    <row r="721">
      <c r="A721" s="10" t="n"/>
      <c r="B721" s="4" t="n"/>
      <c r="C721" s="11">
        <f>IF(B721="","",IFERROR(VLOOKUP(B721,商品マスタ!$A$2:$B$201,2,FALSE),"コード未登録"))</f>
        <v/>
      </c>
      <c r="D721" s="4" t="n"/>
      <c r="E721" s="4" t="n"/>
      <c r="F721" s="3" t="n"/>
    </row>
    <row r="722">
      <c r="A722" s="10" t="n"/>
      <c r="B722" s="4" t="n"/>
      <c r="C722" s="11">
        <f>IF(B722="","",IFERROR(VLOOKUP(B722,商品マスタ!$A$2:$B$201,2,FALSE),"コード未登録"))</f>
        <v/>
      </c>
      <c r="D722" s="4" t="n"/>
      <c r="E722" s="4" t="n"/>
      <c r="F722" s="3" t="n"/>
    </row>
    <row r="723">
      <c r="A723" s="10" t="n"/>
      <c r="B723" s="4" t="n"/>
      <c r="C723" s="11">
        <f>IF(B723="","",IFERROR(VLOOKUP(B723,商品マスタ!$A$2:$B$201,2,FALSE),"コード未登録"))</f>
        <v/>
      </c>
      <c r="D723" s="4" t="n"/>
      <c r="E723" s="4" t="n"/>
      <c r="F723" s="3" t="n"/>
    </row>
    <row r="724">
      <c r="A724" s="10" t="n"/>
      <c r="B724" s="4" t="n"/>
      <c r="C724" s="11">
        <f>IF(B724="","",IFERROR(VLOOKUP(B724,商品マスタ!$A$2:$B$201,2,FALSE),"コード未登録"))</f>
        <v/>
      </c>
      <c r="D724" s="4" t="n"/>
      <c r="E724" s="4" t="n"/>
      <c r="F724" s="3" t="n"/>
    </row>
    <row r="725">
      <c r="A725" s="10" t="n"/>
      <c r="B725" s="4" t="n"/>
      <c r="C725" s="11">
        <f>IF(B725="","",IFERROR(VLOOKUP(B725,商品マスタ!$A$2:$B$201,2,FALSE),"コード未登録"))</f>
        <v/>
      </c>
      <c r="D725" s="4" t="n"/>
      <c r="E725" s="4" t="n"/>
      <c r="F725" s="3" t="n"/>
    </row>
    <row r="726">
      <c r="A726" s="10" t="n"/>
      <c r="B726" s="4" t="n"/>
      <c r="C726" s="11">
        <f>IF(B726="","",IFERROR(VLOOKUP(B726,商品マスタ!$A$2:$B$201,2,FALSE),"コード未登録"))</f>
        <v/>
      </c>
      <c r="D726" s="4" t="n"/>
      <c r="E726" s="4" t="n"/>
      <c r="F726" s="3" t="n"/>
    </row>
    <row r="727">
      <c r="A727" s="10" t="n"/>
      <c r="B727" s="4" t="n"/>
      <c r="C727" s="11">
        <f>IF(B727="","",IFERROR(VLOOKUP(B727,商品マスタ!$A$2:$B$201,2,FALSE),"コード未登録"))</f>
        <v/>
      </c>
      <c r="D727" s="4" t="n"/>
      <c r="E727" s="4" t="n"/>
      <c r="F727" s="3" t="n"/>
    </row>
    <row r="728">
      <c r="A728" s="10" t="n"/>
      <c r="B728" s="4" t="n"/>
      <c r="C728" s="11">
        <f>IF(B728="","",IFERROR(VLOOKUP(B728,商品マスタ!$A$2:$B$201,2,FALSE),"コード未登録"))</f>
        <v/>
      </c>
      <c r="D728" s="4" t="n"/>
      <c r="E728" s="4" t="n"/>
      <c r="F728" s="3" t="n"/>
    </row>
    <row r="729">
      <c r="A729" s="10" t="n"/>
      <c r="B729" s="4" t="n"/>
      <c r="C729" s="11">
        <f>IF(B729="","",IFERROR(VLOOKUP(B729,商品マスタ!$A$2:$B$201,2,FALSE),"コード未登録"))</f>
        <v/>
      </c>
      <c r="D729" s="4" t="n"/>
      <c r="E729" s="4" t="n"/>
      <c r="F729" s="3" t="n"/>
    </row>
    <row r="730">
      <c r="A730" s="10" t="n"/>
      <c r="B730" s="4" t="n"/>
      <c r="C730" s="11">
        <f>IF(B730="","",IFERROR(VLOOKUP(B730,商品マスタ!$A$2:$B$201,2,FALSE),"コード未登録"))</f>
        <v/>
      </c>
      <c r="D730" s="4" t="n"/>
      <c r="E730" s="4" t="n"/>
      <c r="F730" s="3" t="n"/>
    </row>
    <row r="731">
      <c r="A731" s="10" t="n"/>
      <c r="B731" s="4" t="n"/>
      <c r="C731" s="11">
        <f>IF(B731="","",IFERROR(VLOOKUP(B731,商品マスタ!$A$2:$B$201,2,FALSE),"コード未登録"))</f>
        <v/>
      </c>
      <c r="D731" s="4" t="n"/>
      <c r="E731" s="4" t="n"/>
      <c r="F731" s="3" t="n"/>
    </row>
    <row r="732">
      <c r="A732" s="10" t="n"/>
      <c r="B732" s="4" t="n"/>
      <c r="C732" s="11">
        <f>IF(B732="","",IFERROR(VLOOKUP(B732,商品マスタ!$A$2:$B$201,2,FALSE),"コード未登録"))</f>
        <v/>
      </c>
      <c r="D732" s="4" t="n"/>
      <c r="E732" s="4" t="n"/>
      <c r="F732" s="3" t="n"/>
    </row>
    <row r="733">
      <c r="A733" s="10" t="n"/>
      <c r="B733" s="4" t="n"/>
      <c r="C733" s="11">
        <f>IF(B733="","",IFERROR(VLOOKUP(B733,商品マスタ!$A$2:$B$201,2,FALSE),"コード未登録"))</f>
        <v/>
      </c>
      <c r="D733" s="4" t="n"/>
      <c r="E733" s="4" t="n"/>
      <c r="F733" s="3" t="n"/>
    </row>
    <row r="734">
      <c r="A734" s="10" t="n"/>
      <c r="B734" s="4" t="n"/>
      <c r="C734" s="11">
        <f>IF(B734="","",IFERROR(VLOOKUP(B734,商品マスタ!$A$2:$B$201,2,FALSE),"コード未登録"))</f>
        <v/>
      </c>
      <c r="D734" s="4" t="n"/>
      <c r="E734" s="4" t="n"/>
      <c r="F734" s="3" t="n"/>
    </row>
    <row r="735">
      <c r="A735" s="10" t="n"/>
      <c r="B735" s="4" t="n"/>
      <c r="C735" s="11">
        <f>IF(B735="","",IFERROR(VLOOKUP(B735,商品マスタ!$A$2:$B$201,2,FALSE),"コード未登録"))</f>
        <v/>
      </c>
      <c r="D735" s="4" t="n"/>
      <c r="E735" s="4" t="n"/>
      <c r="F735" s="3" t="n"/>
    </row>
    <row r="736">
      <c r="A736" s="10" t="n"/>
      <c r="B736" s="4" t="n"/>
      <c r="C736" s="11">
        <f>IF(B736="","",IFERROR(VLOOKUP(B736,商品マスタ!$A$2:$B$201,2,FALSE),"コード未登録"))</f>
        <v/>
      </c>
      <c r="D736" s="4" t="n"/>
      <c r="E736" s="4" t="n"/>
      <c r="F736" s="3" t="n"/>
    </row>
    <row r="737">
      <c r="A737" s="10" t="n"/>
      <c r="B737" s="4" t="n"/>
      <c r="C737" s="11">
        <f>IF(B737="","",IFERROR(VLOOKUP(B737,商品マスタ!$A$2:$B$201,2,FALSE),"コード未登録"))</f>
        <v/>
      </c>
      <c r="D737" s="4" t="n"/>
      <c r="E737" s="4" t="n"/>
      <c r="F737" s="3" t="n"/>
    </row>
    <row r="738">
      <c r="A738" s="10" t="n"/>
      <c r="B738" s="4" t="n"/>
      <c r="C738" s="11">
        <f>IF(B738="","",IFERROR(VLOOKUP(B738,商品マスタ!$A$2:$B$201,2,FALSE),"コード未登録"))</f>
        <v/>
      </c>
      <c r="D738" s="4" t="n"/>
      <c r="E738" s="4" t="n"/>
      <c r="F738" s="3" t="n"/>
    </row>
    <row r="739">
      <c r="A739" s="10" t="n"/>
      <c r="B739" s="4" t="n"/>
      <c r="C739" s="11">
        <f>IF(B739="","",IFERROR(VLOOKUP(B739,商品マスタ!$A$2:$B$201,2,FALSE),"コード未登録"))</f>
        <v/>
      </c>
      <c r="D739" s="4" t="n"/>
      <c r="E739" s="4" t="n"/>
      <c r="F739" s="3" t="n"/>
    </row>
    <row r="740">
      <c r="A740" s="10" t="n"/>
      <c r="B740" s="4" t="n"/>
      <c r="C740" s="11">
        <f>IF(B740="","",IFERROR(VLOOKUP(B740,商品マスタ!$A$2:$B$201,2,FALSE),"コード未登録"))</f>
        <v/>
      </c>
      <c r="D740" s="4" t="n"/>
      <c r="E740" s="4" t="n"/>
      <c r="F740" s="3" t="n"/>
    </row>
    <row r="741">
      <c r="A741" s="10" t="n"/>
      <c r="B741" s="4" t="n"/>
      <c r="C741" s="11">
        <f>IF(B741="","",IFERROR(VLOOKUP(B741,商品マスタ!$A$2:$B$201,2,FALSE),"コード未登録"))</f>
        <v/>
      </c>
      <c r="D741" s="4" t="n"/>
      <c r="E741" s="4" t="n"/>
      <c r="F741" s="3" t="n"/>
    </row>
    <row r="742">
      <c r="A742" s="10" t="n"/>
      <c r="B742" s="4" t="n"/>
      <c r="C742" s="11">
        <f>IF(B742="","",IFERROR(VLOOKUP(B742,商品マスタ!$A$2:$B$201,2,FALSE),"コード未登録"))</f>
        <v/>
      </c>
      <c r="D742" s="4" t="n"/>
      <c r="E742" s="4" t="n"/>
      <c r="F742" s="3" t="n"/>
    </row>
    <row r="743">
      <c r="A743" s="10" t="n"/>
      <c r="B743" s="4" t="n"/>
      <c r="C743" s="11">
        <f>IF(B743="","",IFERROR(VLOOKUP(B743,商品マスタ!$A$2:$B$201,2,FALSE),"コード未登録"))</f>
        <v/>
      </c>
      <c r="D743" s="4" t="n"/>
      <c r="E743" s="4" t="n"/>
      <c r="F743" s="3" t="n"/>
    </row>
    <row r="744">
      <c r="A744" s="10" t="n"/>
      <c r="B744" s="4" t="n"/>
      <c r="C744" s="11">
        <f>IF(B744="","",IFERROR(VLOOKUP(B744,商品マスタ!$A$2:$B$201,2,FALSE),"コード未登録"))</f>
        <v/>
      </c>
      <c r="D744" s="4" t="n"/>
      <c r="E744" s="4" t="n"/>
      <c r="F744" s="3" t="n"/>
    </row>
    <row r="745">
      <c r="A745" s="10" t="n"/>
      <c r="B745" s="4" t="n"/>
      <c r="C745" s="11">
        <f>IF(B745="","",IFERROR(VLOOKUP(B745,商品マスタ!$A$2:$B$201,2,FALSE),"コード未登録"))</f>
        <v/>
      </c>
      <c r="D745" s="4" t="n"/>
      <c r="E745" s="4" t="n"/>
      <c r="F745" s="3" t="n"/>
    </row>
    <row r="746">
      <c r="A746" s="10" t="n"/>
      <c r="B746" s="4" t="n"/>
      <c r="C746" s="11">
        <f>IF(B746="","",IFERROR(VLOOKUP(B746,商品マスタ!$A$2:$B$201,2,FALSE),"コード未登録"))</f>
        <v/>
      </c>
      <c r="D746" s="4" t="n"/>
      <c r="E746" s="4" t="n"/>
      <c r="F746" s="3" t="n"/>
    </row>
    <row r="747">
      <c r="A747" s="10" t="n"/>
      <c r="B747" s="4" t="n"/>
      <c r="C747" s="11">
        <f>IF(B747="","",IFERROR(VLOOKUP(B747,商品マスタ!$A$2:$B$201,2,FALSE),"コード未登録"))</f>
        <v/>
      </c>
      <c r="D747" s="4" t="n"/>
      <c r="E747" s="4" t="n"/>
      <c r="F747" s="3" t="n"/>
    </row>
    <row r="748">
      <c r="A748" s="10" t="n"/>
      <c r="B748" s="4" t="n"/>
      <c r="C748" s="11">
        <f>IF(B748="","",IFERROR(VLOOKUP(B748,商品マスタ!$A$2:$B$201,2,FALSE),"コード未登録"))</f>
        <v/>
      </c>
      <c r="D748" s="4" t="n"/>
      <c r="E748" s="4" t="n"/>
      <c r="F748" s="3" t="n"/>
    </row>
    <row r="749">
      <c r="A749" s="10" t="n"/>
      <c r="B749" s="4" t="n"/>
      <c r="C749" s="11">
        <f>IF(B749="","",IFERROR(VLOOKUP(B749,商品マスタ!$A$2:$B$201,2,FALSE),"コード未登録"))</f>
        <v/>
      </c>
      <c r="D749" s="4" t="n"/>
      <c r="E749" s="4" t="n"/>
      <c r="F749" s="3" t="n"/>
    </row>
    <row r="750">
      <c r="A750" s="10" t="n"/>
      <c r="B750" s="4" t="n"/>
      <c r="C750" s="11">
        <f>IF(B750="","",IFERROR(VLOOKUP(B750,商品マスタ!$A$2:$B$201,2,FALSE),"コード未登録"))</f>
        <v/>
      </c>
      <c r="D750" s="4" t="n"/>
      <c r="E750" s="4" t="n"/>
      <c r="F750" s="3" t="n"/>
    </row>
    <row r="751">
      <c r="A751" s="10" t="n"/>
      <c r="B751" s="4" t="n"/>
      <c r="C751" s="11">
        <f>IF(B751="","",IFERROR(VLOOKUP(B751,商品マスタ!$A$2:$B$201,2,FALSE),"コード未登録"))</f>
        <v/>
      </c>
      <c r="D751" s="4" t="n"/>
      <c r="E751" s="4" t="n"/>
      <c r="F751" s="3" t="n"/>
    </row>
    <row r="752">
      <c r="A752" s="10" t="n"/>
      <c r="B752" s="4" t="n"/>
      <c r="C752" s="11">
        <f>IF(B752="","",IFERROR(VLOOKUP(B752,商品マスタ!$A$2:$B$201,2,FALSE),"コード未登録"))</f>
        <v/>
      </c>
      <c r="D752" s="4" t="n"/>
      <c r="E752" s="4" t="n"/>
      <c r="F752" s="3" t="n"/>
    </row>
    <row r="753">
      <c r="A753" s="10" t="n"/>
      <c r="B753" s="4" t="n"/>
      <c r="C753" s="11">
        <f>IF(B753="","",IFERROR(VLOOKUP(B753,商品マスタ!$A$2:$B$201,2,FALSE),"コード未登録"))</f>
        <v/>
      </c>
      <c r="D753" s="4" t="n"/>
      <c r="E753" s="4" t="n"/>
      <c r="F753" s="3" t="n"/>
    </row>
    <row r="754">
      <c r="A754" s="10" t="n"/>
      <c r="B754" s="4" t="n"/>
      <c r="C754" s="11">
        <f>IF(B754="","",IFERROR(VLOOKUP(B754,商品マスタ!$A$2:$B$201,2,FALSE),"コード未登録"))</f>
        <v/>
      </c>
      <c r="D754" s="4" t="n"/>
      <c r="E754" s="4" t="n"/>
      <c r="F754" s="3" t="n"/>
    </row>
    <row r="755">
      <c r="A755" s="10" t="n"/>
      <c r="B755" s="4" t="n"/>
      <c r="C755" s="11">
        <f>IF(B755="","",IFERROR(VLOOKUP(B755,商品マスタ!$A$2:$B$201,2,FALSE),"コード未登録"))</f>
        <v/>
      </c>
      <c r="D755" s="4" t="n"/>
      <c r="E755" s="4" t="n"/>
      <c r="F755" s="3" t="n"/>
    </row>
    <row r="756">
      <c r="A756" s="10" t="n"/>
      <c r="B756" s="4" t="n"/>
      <c r="C756" s="11">
        <f>IF(B756="","",IFERROR(VLOOKUP(B756,商品マスタ!$A$2:$B$201,2,FALSE),"コード未登録"))</f>
        <v/>
      </c>
      <c r="D756" s="4" t="n"/>
      <c r="E756" s="4" t="n"/>
      <c r="F756" s="3" t="n"/>
    </row>
    <row r="757">
      <c r="A757" s="10" t="n"/>
      <c r="B757" s="4" t="n"/>
      <c r="C757" s="11">
        <f>IF(B757="","",IFERROR(VLOOKUP(B757,商品マスタ!$A$2:$B$201,2,FALSE),"コード未登録"))</f>
        <v/>
      </c>
      <c r="D757" s="4" t="n"/>
      <c r="E757" s="4" t="n"/>
      <c r="F757" s="3" t="n"/>
    </row>
    <row r="758">
      <c r="A758" s="10" t="n"/>
      <c r="B758" s="4" t="n"/>
      <c r="C758" s="11">
        <f>IF(B758="","",IFERROR(VLOOKUP(B758,商品マスタ!$A$2:$B$201,2,FALSE),"コード未登録"))</f>
        <v/>
      </c>
      <c r="D758" s="4" t="n"/>
      <c r="E758" s="4" t="n"/>
      <c r="F758" s="3" t="n"/>
    </row>
    <row r="759">
      <c r="A759" s="10" t="n"/>
      <c r="B759" s="4" t="n"/>
      <c r="C759" s="11">
        <f>IF(B759="","",IFERROR(VLOOKUP(B759,商品マスタ!$A$2:$B$201,2,FALSE),"コード未登録"))</f>
        <v/>
      </c>
      <c r="D759" s="4" t="n"/>
      <c r="E759" s="4" t="n"/>
      <c r="F759" s="3" t="n"/>
    </row>
    <row r="760">
      <c r="A760" s="10" t="n"/>
      <c r="B760" s="4" t="n"/>
      <c r="C760" s="11">
        <f>IF(B760="","",IFERROR(VLOOKUP(B760,商品マスタ!$A$2:$B$201,2,FALSE),"コード未登録"))</f>
        <v/>
      </c>
      <c r="D760" s="4" t="n"/>
      <c r="E760" s="4" t="n"/>
      <c r="F760" s="3" t="n"/>
    </row>
    <row r="761">
      <c r="A761" s="10" t="n"/>
      <c r="B761" s="4" t="n"/>
      <c r="C761" s="11">
        <f>IF(B761="","",IFERROR(VLOOKUP(B761,商品マスタ!$A$2:$B$201,2,FALSE),"コード未登録"))</f>
        <v/>
      </c>
      <c r="D761" s="4" t="n"/>
      <c r="E761" s="4" t="n"/>
      <c r="F761" s="3" t="n"/>
    </row>
    <row r="762">
      <c r="A762" s="10" t="n"/>
      <c r="B762" s="4" t="n"/>
      <c r="C762" s="11">
        <f>IF(B762="","",IFERROR(VLOOKUP(B762,商品マスタ!$A$2:$B$201,2,FALSE),"コード未登録"))</f>
        <v/>
      </c>
      <c r="D762" s="4" t="n"/>
      <c r="E762" s="4" t="n"/>
      <c r="F762" s="3" t="n"/>
    </row>
    <row r="763">
      <c r="A763" s="10" t="n"/>
      <c r="B763" s="4" t="n"/>
      <c r="C763" s="11">
        <f>IF(B763="","",IFERROR(VLOOKUP(B763,商品マスタ!$A$2:$B$201,2,FALSE),"コード未登録"))</f>
        <v/>
      </c>
      <c r="D763" s="4" t="n"/>
      <c r="E763" s="4" t="n"/>
      <c r="F763" s="3" t="n"/>
    </row>
    <row r="764">
      <c r="A764" s="10" t="n"/>
      <c r="B764" s="4" t="n"/>
      <c r="C764" s="11">
        <f>IF(B764="","",IFERROR(VLOOKUP(B764,商品マスタ!$A$2:$B$201,2,FALSE),"コード未登録"))</f>
        <v/>
      </c>
      <c r="D764" s="4" t="n"/>
      <c r="E764" s="4" t="n"/>
      <c r="F764" s="3" t="n"/>
    </row>
    <row r="765">
      <c r="A765" s="10" t="n"/>
      <c r="B765" s="4" t="n"/>
      <c r="C765" s="11">
        <f>IF(B765="","",IFERROR(VLOOKUP(B765,商品マスタ!$A$2:$B$201,2,FALSE),"コード未登録"))</f>
        <v/>
      </c>
      <c r="D765" s="4" t="n"/>
      <c r="E765" s="4" t="n"/>
      <c r="F765" s="3" t="n"/>
    </row>
    <row r="766">
      <c r="A766" s="10" t="n"/>
      <c r="B766" s="4" t="n"/>
      <c r="C766" s="11">
        <f>IF(B766="","",IFERROR(VLOOKUP(B766,商品マスタ!$A$2:$B$201,2,FALSE),"コード未登録"))</f>
        <v/>
      </c>
      <c r="D766" s="4" t="n"/>
      <c r="E766" s="4" t="n"/>
      <c r="F766" s="3" t="n"/>
    </row>
    <row r="767">
      <c r="A767" s="10" t="n"/>
      <c r="B767" s="4" t="n"/>
      <c r="C767" s="11">
        <f>IF(B767="","",IFERROR(VLOOKUP(B767,商品マスタ!$A$2:$B$201,2,FALSE),"コード未登録"))</f>
        <v/>
      </c>
      <c r="D767" s="4" t="n"/>
      <c r="E767" s="4" t="n"/>
      <c r="F767" s="3" t="n"/>
    </row>
    <row r="768">
      <c r="A768" s="10" t="n"/>
      <c r="B768" s="4" t="n"/>
      <c r="C768" s="11">
        <f>IF(B768="","",IFERROR(VLOOKUP(B768,商品マスタ!$A$2:$B$201,2,FALSE),"コード未登録"))</f>
        <v/>
      </c>
      <c r="D768" s="4" t="n"/>
      <c r="E768" s="4" t="n"/>
      <c r="F768" s="3" t="n"/>
    </row>
    <row r="769">
      <c r="A769" s="10" t="n"/>
      <c r="B769" s="4" t="n"/>
      <c r="C769" s="11">
        <f>IF(B769="","",IFERROR(VLOOKUP(B769,商品マスタ!$A$2:$B$201,2,FALSE),"コード未登録"))</f>
        <v/>
      </c>
      <c r="D769" s="4" t="n"/>
      <c r="E769" s="4" t="n"/>
      <c r="F769" s="3" t="n"/>
    </row>
    <row r="770">
      <c r="A770" s="10" t="n"/>
      <c r="B770" s="4" t="n"/>
      <c r="C770" s="11">
        <f>IF(B770="","",IFERROR(VLOOKUP(B770,商品マスタ!$A$2:$B$201,2,FALSE),"コード未登録"))</f>
        <v/>
      </c>
      <c r="D770" s="4" t="n"/>
      <c r="E770" s="4" t="n"/>
      <c r="F770" s="3" t="n"/>
    </row>
    <row r="771">
      <c r="A771" s="10" t="n"/>
      <c r="B771" s="4" t="n"/>
      <c r="C771" s="11">
        <f>IF(B771="","",IFERROR(VLOOKUP(B771,商品マスタ!$A$2:$B$201,2,FALSE),"コード未登録"))</f>
        <v/>
      </c>
      <c r="D771" s="4" t="n"/>
      <c r="E771" s="4" t="n"/>
      <c r="F771" s="3" t="n"/>
    </row>
    <row r="772">
      <c r="A772" s="10" t="n"/>
      <c r="B772" s="4" t="n"/>
      <c r="C772" s="11">
        <f>IF(B772="","",IFERROR(VLOOKUP(B772,商品マスタ!$A$2:$B$201,2,FALSE),"コード未登録"))</f>
        <v/>
      </c>
      <c r="D772" s="4" t="n"/>
      <c r="E772" s="4" t="n"/>
      <c r="F772" s="3" t="n"/>
    </row>
    <row r="773">
      <c r="A773" s="10" t="n"/>
      <c r="B773" s="4" t="n"/>
      <c r="C773" s="11">
        <f>IF(B773="","",IFERROR(VLOOKUP(B773,商品マスタ!$A$2:$B$201,2,FALSE),"コード未登録"))</f>
        <v/>
      </c>
      <c r="D773" s="4" t="n"/>
      <c r="E773" s="4" t="n"/>
      <c r="F773" s="3" t="n"/>
    </row>
    <row r="774">
      <c r="A774" s="10" t="n"/>
      <c r="B774" s="4" t="n"/>
      <c r="C774" s="11">
        <f>IF(B774="","",IFERROR(VLOOKUP(B774,商品マスタ!$A$2:$B$201,2,FALSE),"コード未登録"))</f>
        <v/>
      </c>
      <c r="D774" s="4" t="n"/>
      <c r="E774" s="4" t="n"/>
      <c r="F774" s="3" t="n"/>
    </row>
    <row r="775">
      <c r="A775" s="10" t="n"/>
      <c r="B775" s="4" t="n"/>
      <c r="C775" s="11">
        <f>IF(B775="","",IFERROR(VLOOKUP(B775,商品マスタ!$A$2:$B$201,2,FALSE),"コード未登録"))</f>
        <v/>
      </c>
      <c r="D775" s="4" t="n"/>
      <c r="E775" s="4" t="n"/>
      <c r="F775" s="3" t="n"/>
    </row>
    <row r="776">
      <c r="A776" s="10" t="n"/>
      <c r="B776" s="4" t="n"/>
      <c r="C776" s="11">
        <f>IF(B776="","",IFERROR(VLOOKUP(B776,商品マスタ!$A$2:$B$201,2,FALSE),"コード未登録"))</f>
        <v/>
      </c>
      <c r="D776" s="4" t="n"/>
      <c r="E776" s="4" t="n"/>
      <c r="F776" s="3" t="n"/>
    </row>
    <row r="777">
      <c r="A777" s="10" t="n"/>
      <c r="B777" s="4" t="n"/>
      <c r="C777" s="11">
        <f>IF(B777="","",IFERROR(VLOOKUP(B777,商品マスタ!$A$2:$B$201,2,FALSE),"コード未登録"))</f>
        <v/>
      </c>
      <c r="D777" s="4" t="n"/>
      <c r="E777" s="4" t="n"/>
      <c r="F777" s="3" t="n"/>
    </row>
    <row r="778">
      <c r="A778" s="10" t="n"/>
      <c r="B778" s="4" t="n"/>
      <c r="C778" s="11">
        <f>IF(B778="","",IFERROR(VLOOKUP(B778,商品マスタ!$A$2:$B$201,2,FALSE),"コード未登録"))</f>
        <v/>
      </c>
      <c r="D778" s="4" t="n"/>
      <c r="E778" s="4" t="n"/>
      <c r="F778" s="3" t="n"/>
    </row>
    <row r="779">
      <c r="A779" s="10" t="n"/>
      <c r="B779" s="4" t="n"/>
      <c r="C779" s="11">
        <f>IF(B779="","",IFERROR(VLOOKUP(B779,商品マスタ!$A$2:$B$201,2,FALSE),"コード未登録"))</f>
        <v/>
      </c>
      <c r="D779" s="4" t="n"/>
      <c r="E779" s="4" t="n"/>
      <c r="F779" s="3" t="n"/>
    </row>
    <row r="780">
      <c r="A780" s="10" t="n"/>
      <c r="B780" s="4" t="n"/>
      <c r="C780" s="11">
        <f>IF(B780="","",IFERROR(VLOOKUP(B780,商品マスタ!$A$2:$B$201,2,FALSE),"コード未登録"))</f>
        <v/>
      </c>
      <c r="D780" s="4" t="n"/>
      <c r="E780" s="4" t="n"/>
      <c r="F780" s="3" t="n"/>
    </row>
    <row r="781">
      <c r="A781" s="10" t="n"/>
      <c r="B781" s="4" t="n"/>
      <c r="C781" s="11">
        <f>IF(B781="","",IFERROR(VLOOKUP(B781,商品マスタ!$A$2:$B$201,2,FALSE),"コード未登録"))</f>
        <v/>
      </c>
      <c r="D781" s="4" t="n"/>
      <c r="E781" s="4" t="n"/>
      <c r="F781" s="3" t="n"/>
    </row>
    <row r="782">
      <c r="A782" s="10" t="n"/>
      <c r="B782" s="4" t="n"/>
      <c r="C782" s="11">
        <f>IF(B782="","",IFERROR(VLOOKUP(B782,商品マスタ!$A$2:$B$201,2,FALSE),"コード未登録"))</f>
        <v/>
      </c>
      <c r="D782" s="4" t="n"/>
      <c r="E782" s="4" t="n"/>
      <c r="F782" s="3" t="n"/>
    </row>
    <row r="783">
      <c r="A783" s="10" t="n"/>
      <c r="B783" s="4" t="n"/>
      <c r="C783" s="11">
        <f>IF(B783="","",IFERROR(VLOOKUP(B783,商品マスタ!$A$2:$B$201,2,FALSE),"コード未登録"))</f>
        <v/>
      </c>
      <c r="D783" s="4" t="n"/>
      <c r="E783" s="4" t="n"/>
      <c r="F783" s="3" t="n"/>
    </row>
    <row r="784">
      <c r="A784" s="10" t="n"/>
      <c r="B784" s="4" t="n"/>
      <c r="C784" s="11">
        <f>IF(B784="","",IFERROR(VLOOKUP(B784,商品マスタ!$A$2:$B$201,2,FALSE),"コード未登録"))</f>
        <v/>
      </c>
      <c r="D784" s="4" t="n"/>
      <c r="E784" s="4" t="n"/>
      <c r="F784" s="3" t="n"/>
    </row>
    <row r="785">
      <c r="A785" s="10" t="n"/>
      <c r="B785" s="4" t="n"/>
      <c r="C785" s="11">
        <f>IF(B785="","",IFERROR(VLOOKUP(B785,商品マスタ!$A$2:$B$201,2,FALSE),"コード未登録"))</f>
        <v/>
      </c>
      <c r="D785" s="4" t="n"/>
      <c r="E785" s="4" t="n"/>
      <c r="F785" s="3" t="n"/>
    </row>
    <row r="786">
      <c r="A786" s="10" t="n"/>
      <c r="B786" s="4" t="n"/>
      <c r="C786" s="11">
        <f>IF(B786="","",IFERROR(VLOOKUP(B786,商品マスタ!$A$2:$B$201,2,FALSE),"コード未登録"))</f>
        <v/>
      </c>
      <c r="D786" s="4" t="n"/>
      <c r="E786" s="4" t="n"/>
      <c r="F786" s="3" t="n"/>
    </row>
    <row r="787">
      <c r="A787" s="10" t="n"/>
      <c r="B787" s="4" t="n"/>
      <c r="C787" s="11">
        <f>IF(B787="","",IFERROR(VLOOKUP(B787,商品マスタ!$A$2:$B$201,2,FALSE),"コード未登録"))</f>
        <v/>
      </c>
      <c r="D787" s="4" t="n"/>
      <c r="E787" s="4" t="n"/>
      <c r="F787" s="3" t="n"/>
    </row>
    <row r="788">
      <c r="A788" s="10" t="n"/>
      <c r="B788" s="4" t="n"/>
      <c r="C788" s="11">
        <f>IF(B788="","",IFERROR(VLOOKUP(B788,商品マスタ!$A$2:$B$201,2,FALSE),"コード未登録"))</f>
        <v/>
      </c>
      <c r="D788" s="4" t="n"/>
      <c r="E788" s="4" t="n"/>
      <c r="F788" s="3" t="n"/>
    </row>
    <row r="789">
      <c r="A789" s="10" t="n"/>
      <c r="B789" s="4" t="n"/>
      <c r="C789" s="11">
        <f>IF(B789="","",IFERROR(VLOOKUP(B789,商品マスタ!$A$2:$B$201,2,FALSE),"コード未登録"))</f>
        <v/>
      </c>
      <c r="D789" s="4" t="n"/>
      <c r="E789" s="4" t="n"/>
      <c r="F789" s="3" t="n"/>
    </row>
    <row r="790">
      <c r="A790" s="10" t="n"/>
      <c r="B790" s="4" t="n"/>
      <c r="C790" s="11">
        <f>IF(B790="","",IFERROR(VLOOKUP(B790,商品マスタ!$A$2:$B$201,2,FALSE),"コード未登録"))</f>
        <v/>
      </c>
      <c r="D790" s="4" t="n"/>
      <c r="E790" s="4" t="n"/>
      <c r="F790" s="3" t="n"/>
    </row>
    <row r="791">
      <c r="A791" s="10" t="n"/>
      <c r="B791" s="4" t="n"/>
      <c r="C791" s="11">
        <f>IF(B791="","",IFERROR(VLOOKUP(B791,商品マスタ!$A$2:$B$201,2,FALSE),"コード未登録"))</f>
        <v/>
      </c>
      <c r="D791" s="4" t="n"/>
      <c r="E791" s="4" t="n"/>
      <c r="F791" s="3" t="n"/>
    </row>
    <row r="792">
      <c r="A792" s="10" t="n"/>
      <c r="B792" s="4" t="n"/>
      <c r="C792" s="11">
        <f>IF(B792="","",IFERROR(VLOOKUP(B792,商品マスタ!$A$2:$B$201,2,FALSE),"コード未登録"))</f>
        <v/>
      </c>
      <c r="D792" s="4" t="n"/>
      <c r="E792" s="4" t="n"/>
      <c r="F792" s="3" t="n"/>
    </row>
    <row r="793">
      <c r="A793" s="10" t="n"/>
      <c r="B793" s="4" t="n"/>
      <c r="C793" s="11">
        <f>IF(B793="","",IFERROR(VLOOKUP(B793,商品マスタ!$A$2:$B$201,2,FALSE),"コード未登録"))</f>
        <v/>
      </c>
      <c r="D793" s="4" t="n"/>
      <c r="E793" s="4" t="n"/>
      <c r="F793" s="3" t="n"/>
    </row>
    <row r="794">
      <c r="A794" s="10" t="n"/>
      <c r="B794" s="4" t="n"/>
      <c r="C794" s="11">
        <f>IF(B794="","",IFERROR(VLOOKUP(B794,商品マスタ!$A$2:$B$201,2,FALSE),"コード未登録"))</f>
        <v/>
      </c>
      <c r="D794" s="4" t="n"/>
      <c r="E794" s="4" t="n"/>
      <c r="F794" s="3" t="n"/>
    </row>
    <row r="795">
      <c r="A795" s="10" t="n"/>
      <c r="B795" s="4" t="n"/>
      <c r="C795" s="11">
        <f>IF(B795="","",IFERROR(VLOOKUP(B795,商品マスタ!$A$2:$B$201,2,FALSE),"コード未登録"))</f>
        <v/>
      </c>
      <c r="D795" s="4" t="n"/>
      <c r="E795" s="4" t="n"/>
      <c r="F795" s="3" t="n"/>
    </row>
    <row r="796">
      <c r="A796" s="10" t="n"/>
      <c r="B796" s="4" t="n"/>
      <c r="C796" s="11">
        <f>IF(B796="","",IFERROR(VLOOKUP(B796,商品マスタ!$A$2:$B$201,2,FALSE),"コード未登録"))</f>
        <v/>
      </c>
      <c r="D796" s="4" t="n"/>
      <c r="E796" s="4" t="n"/>
      <c r="F796" s="3" t="n"/>
    </row>
    <row r="797">
      <c r="A797" s="10" t="n"/>
      <c r="B797" s="4" t="n"/>
      <c r="C797" s="11">
        <f>IF(B797="","",IFERROR(VLOOKUP(B797,商品マスタ!$A$2:$B$201,2,FALSE),"コード未登録"))</f>
        <v/>
      </c>
      <c r="D797" s="4" t="n"/>
      <c r="E797" s="4" t="n"/>
      <c r="F797" s="3" t="n"/>
    </row>
    <row r="798">
      <c r="A798" s="10" t="n"/>
      <c r="B798" s="4" t="n"/>
      <c r="C798" s="11">
        <f>IF(B798="","",IFERROR(VLOOKUP(B798,商品マスタ!$A$2:$B$201,2,FALSE),"コード未登録"))</f>
        <v/>
      </c>
      <c r="D798" s="4" t="n"/>
      <c r="E798" s="4" t="n"/>
      <c r="F798" s="3" t="n"/>
    </row>
    <row r="799">
      <c r="A799" s="10" t="n"/>
      <c r="B799" s="4" t="n"/>
      <c r="C799" s="11">
        <f>IF(B799="","",IFERROR(VLOOKUP(B799,商品マスタ!$A$2:$B$201,2,FALSE),"コード未登録"))</f>
        <v/>
      </c>
      <c r="D799" s="4" t="n"/>
      <c r="E799" s="4" t="n"/>
      <c r="F799" s="3" t="n"/>
    </row>
    <row r="800">
      <c r="A800" s="10" t="n"/>
      <c r="B800" s="4" t="n"/>
      <c r="C800" s="11">
        <f>IF(B800="","",IFERROR(VLOOKUP(B800,商品マスタ!$A$2:$B$201,2,FALSE),"コード未登録"))</f>
        <v/>
      </c>
      <c r="D800" s="4" t="n"/>
      <c r="E800" s="4" t="n"/>
      <c r="F800" s="3" t="n"/>
    </row>
    <row r="801">
      <c r="A801" s="10" t="n"/>
      <c r="B801" s="4" t="n"/>
      <c r="C801" s="11">
        <f>IF(B801="","",IFERROR(VLOOKUP(B801,商品マスタ!$A$2:$B$201,2,FALSE),"コード未登録"))</f>
        <v/>
      </c>
      <c r="D801" s="4" t="n"/>
      <c r="E801" s="4" t="n"/>
      <c r="F801" s="3" t="n"/>
    </row>
    <row r="802">
      <c r="A802" s="10" t="n"/>
      <c r="B802" s="4" t="n"/>
      <c r="C802" s="11">
        <f>IF(B802="","",IFERROR(VLOOKUP(B802,商品マスタ!$A$2:$B$201,2,FALSE),"コード未登録"))</f>
        <v/>
      </c>
      <c r="D802" s="4" t="n"/>
      <c r="E802" s="4" t="n"/>
      <c r="F802" s="3" t="n"/>
    </row>
    <row r="803">
      <c r="A803" s="10" t="n"/>
      <c r="B803" s="4" t="n"/>
      <c r="C803" s="11">
        <f>IF(B803="","",IFERROR(VLOOKUP(B803,商品マスタ!$A$2:$B$201,2,FALSE),"コード未登録"))</f>
        <v/>
      </c>
      <c r="D803" s="4" t="n"/>
      <c r="E803" s="4" t="n"/>
      <c r="F803" s="3" t="n"/>
    </row>
    <row r="804">
      <c r="A804" s="10" t="n"/>
      <c r="B804" s="4" t="n"/>
      <c r="C804" s="11">
        <f>IF(B804="","",IFERROR(VLOOKUP(B804,商品マスタ!$A$2:$B$201,2,FALSE),"コード未登録"))</f>
        <v/>
      </c>
      <c r="D804" s="4" t="n"/>
      <c r="E804" s="4" t="n"/>
      <c r="F804" s="3" t="n"/>
    </row>
    <row r="805">
      <c r="A805" s="10" t="n"/>
      <c r="B805" s="4" t="n"/>
      <c r="C805" s="11">
        <f>IF(B805="","",IFERROR(VLOOKUP(B805,商品マスタ!$A$2:$B$201,2,FALSE),"コード未登録"))</f>
        <v/>
      </c>
      <c r="D805" s="4" t="n"/>
      <c r="E805" s="4" t="n"/>
      <c r="F805" s="3" t="n"/>
    </row>
    <row r="806">
      <c r="A806" s="10" t="n"/>
      <c r="B806" s="4" t="n"/>
      <c r="C806" s="11">
        <f>IF(B806="","",IFERROR(VLOOKUP(B806,商品マスタ!$A$2:$B$201,2,FALSE),"コード未登録"))</f>
        <v/>
      </c>
      <c r="D806" s="4" t="n"/>
      <c r="E806" s="4" t="n"/>
      <c r="F806" s="3" t="n"/>
    </row>
    <row r="807">
      <c r="A807" s="10" t="n"/>
      <c r="B807" s="4" t="n"/>
      <c r="C807" s="11">
        <f>IF(B807="","",IFERROR(VLOOKUP(B807,商品マスタ!$A$2:$B$201,2,FALSE),"コード未登録"))</f>
        <v/>
      </c>
      <c r="D807" s="4" t="n"/>
      <c r="E807" s="4" t="n"/>
      <c r="F807" s="3" t="n"/>
    </row>
    <row r="808">
      <c r="A808" s="10" t="n"/>
      <c r="B808" s="4" t="n"/>
      <c r="C808" s="11">
        <f>IF(B808="","",IFERROR(VLOOKUP(B808,商品マスタ!$A$2:$B$201,2,FALSE),"コード未登録"))</f>
        <v/>
      </c>
      <c r="D808" s="4" t="n"/>
      <c r="E808" s="4" t="n"/>
      <c r="F808" s="3" t="n"/>
    </row>
    <row r="809">
      <c r="A809" s="10" t="n"/>
      <c r="B809" s="4" t="n"/>
      <c r="C809" s="11">
        <f>IF(B809="","",IFERROR(VLOOKUP(B809,商品マスタ!$A$2:$B$201,2,FALSE),"コード未登録"))</f>
        <v/>
      </c>
      <c r="D809" s="4" t="n"/>
      <c r="E809" s="4" t="n"/>
      <c r="F809" s="3" t="n"/>
    </row>
    <row r="810">
      <c r="A810" s="10" t="n"/>
      <c r="B810" s="4" t="n"/>
      <c r="C810" s="11">
        <f>IF(B810="","",IFERROR(VLOOKUP(B810,商品マスタ!$A$2:$B$201,2,FALSE),"コード未登録"))</f>
        <v/>
      </c>
      <c r="D810" s="4" t="n"/>
      <c r="E810" s="4" t="n"/>
      <c r="F810" s="3" t="n"/>
    </row>
    <row r="811">
      <c r="A811" s="10" t="n"/>
      <c r="B811" s="4" t="n"/>
      <c r="C811" s="11">
        <f>IF(B811="","",IFERROR(VLOOKUP(B811,商品マスタ!$A$2:$B$201,2,FALSE),"コード未登録"))</f>
        <v/>
      </c>
      <c r="D811" s="4" t="n"/>
      <c r="E811" s="4" t="n"/>
      <c r="F811" s="3" t="n"/>
    </row>
    <row r="812">
      <c r="A812" s="10" t="n"/>
      <c r="B812" s="4" t="n"/>
      <c r="C812" s="11">
        <f>IF(B812="","",IFERROR(VLOOKUP(B812,商品マスタ!$A$2:$B$201,2,FALSE),"コード未登録"))</f>
        <v/>
      </c>
      <c r="D812" s="4" t="n"/>
      <c r="E812" s="4" t="n"/>
      <c r="F812" s="3" t="n"/>
    </row>
    <row r="813">
      <c r="A813" s="10" t="n"/>
      <c r="B813" s="4" t="n"/>
      <c r="C813" s="11">
        <f>IF(B813="","",IFERROR(VLOOKUP(B813,商品マスタ!$A$2:$B$201,2,FALSE),"コード未登録"))</f>
        <v/>
      </c>
      <c r="D813" s="4" t="n"/>
      <c r="E813" s="4" t="n"/>
      <c r="F813" s="3" t="n"/>
    </row>
    <row r="814">
      <c r="A814" s="10" t="n"/>
      <c r="B814" s="4" t="n"/>
      <c r="C814" s="11">
        <f>IF(B814="","",IFERROR(VLOOKUP(B814,商品マスタ!$A$2:$B$201,2,FALSE),"コード未登録"))</f>
        <v/>
      </c>
      <c r="D814" s="4" t="n"/>
      <c r="E814" s="4" t="n"/>
      <c r="F814" s="3" t="n"/>
    </row>
    <row r="815">
      <c r="A815" s="10" t="n"/>
      <c r="B815" s="4" t="n"/>
      <c r="C815" s="11">
        <f>IF(B815="","",IFERROR(VLOOKUP(B815,商品マスタ!$A$2:$B$201,2,FALSE),"コード未登録"))</f>
        <v/>
      </c>
      <c r="D815" s="4" t="n"/>
      <c r="E815" s="4" t="n"/>
      <c r="F815" s="3" t="n"/>
    </row>
    <row r="816">
      <c r="A816" s="10" t="n"/>
      <c r="B816" s="4" t="n"/>
      <c r="C816" s="11">
        <f>IF(B816="","",IFERROR(VLOOKUP(B816,商品マスタ!$A$2:$B$201,2,FALSE),"コード未登録"))</f>
        <v/>
      </c>
      <c r="D816" s="4" t="n"/>
      <c r="E816" s="4" t="n"/>
      <c r="F816" s="3" t="n"/>
    </row>
    <row r="817">
      <c r="A817" s="10" t="n"/>
      <c r="B817" s="4" t="n"/>
      <c r="C817" s="11">
        <f>IF(B817="","",IFERROR(VLOOKUP(B817,商品マスタ!$A$2:$B$201,2,FALSE),"コード未登録"))</f>
        <v/>
      </c>
      <c r="D817" s="4" t="n"/>
      <c r="E817" s="4" t="n"/>
      <c r="F817" s="3" t="n"/>
    </row>
    <row r="818">
      <c r="A818" s="10" t="n"/>
      <c r="B818" s="4" t="n"/>
      <c r="C818" s="11">
        <f>IF(B818="","",IFERROR(VLOOKUP(B818,商品マスタ!$A$2:$B$201,2,FALSE),"コード未登録"))</f>
        <v/>
      </c>
      <c r="D818" s="4" t="n"/>
      <c r="E818" s="4" t="n"/>
      <c r="F818" s="3" t="n"/>
    </row>
    <row r="819">
      <c r="A819" s="10" t="n"/>
      <c r="B819" s="4" t="n"/>
      <c r="C819" s="11">
        <f>IF(B819="","",IFERROR(VLOOKUP(B819,商品マスタ!$A$2:$B$201,2,FALSE),"コード未登録"))</f>
        <v/>
      </c>
      <c r="D819" s="4" t="n"/>
      <c r="E819" s="4" t="n"/>
      <c r="F819" s="3" t="n"/>
    </row>
    <row r="820">
      <c r="A820" s="10" t="n"/>
      <c r="B820" s="4" t="n"/>
      <c r="C820" s="11">
        <f>IF(B820="","",IFERROR(VLOOKUP(B820,商品マスタ!$A$2:$B$201,2,FALSE),"コード未登録"))</f>
        <v/>
      </c>
      <c r="D820" s="4" t="n"/>
      <c r="E820" s="4" t="n"/>
      <c r="F820" s="3" t="n"/>
    </row>
    <row r="821">
      <c r="A821" s="10" t="n"/>
      <c r="B821" s="4" t="n"/>
      <c r="C821" s="11">
        <f>IF(B821="","",IFERROR(VLOOKUP(B821,商品マスタ!$A$2:$B$201,2,FALSE),"コード未登録"))</f>
        <v/>
      </c>
      <c r="D821" s="4" t="n"/>
      <c r="E821" s="4" t="n"/>
      <c r="F821" s="3" t="n"/>
    </row>
    <row r="822">
      <c r="A822" s="10" t="n"/>
      <c r="B822" s="4" t="n"/>
      <c r="C822" s="11">
        <f>IF(B822="","",IFERROR(VLOOKUP(B822,商品マスタ!$A$2:$B$201,2,FALSE),"コード未登録"))</f>
        <v/>
      </c>
      <c r="D822" s="4" t="n"/>
      <c r="E822" s="4" t="n"/>
      <c r="F822" s="3" t="n"/>
    </row>
    <row r="823">
      <c r="A823" s="10" t="n"/>
      <c r="B823" s="4" t="n"/>
      <c r="C823" s="11">
        <f>IF(B823="","",IFERROR(VLOOKUP(B823,商品マスタ!$A$2:$B$201,2,FALSE),"コード未登録"))</f>
        <v/>
      </c>
      <c r="D823" s="4" t="n"/>
      <c r="E823" s="4" t="n"/>
      <c r="F823" s="3" t="n"/>
    </row>
    <row r="824">
      <c r="A824" s="10" t="n"/>
      <c r="B824" s="4" t="n"/>
      <c r="C824" s="11">
        <f>IF(B824="","",IFERROR(VLOOKUP(B824,商品マスタ!$A$2:$B$201,2,FALSE),"コード未登録"))</f>
        <v/>
      </c>
      <c r="D824" s="4" t="n"/>
      <c r="E824" s="4" t="n"/>
      <c r="F824" s="3" t="n"/>
    </row>
    <row r="825">
      <c r="A825" s="10" t="n"/>
      <c r="B825" s="4" t="n"/>
      <c r="C825" s="11">
        <f>IF(B825="","",IFERROR(VLOOKUP(B825,商品マスタ!$A$2:$B$201,2,FALSE),"コード未登録"))</f>
        <v/>
      </c>
      <c r="D825" s="4" t="n"/>
      <c r="E825" s="4" t="n"/>
      <c r="F825" s="3" t="n"/>
    </row>
    <row r="826">
      <c r="A826" s="10" t="n"/>
      <c r="B826" s="4" t="n"/>
      <c r="C826" s="11">
        <f>IF(B826="","",IFERROR(VLOOKUP(B826,商品マスタ!$A$2:$B$201,2,FALSE),"コード未登録"))</f>
        <v/>
      </c>
      <c r="D826" s="4" t="n"/>
      <c r="E826" s="4" t="n"/>
      <c r="F826" s="3" t="n"/>
    </row>
    <row r="827">
      <c r="A827" s="10" t="n"/>
      <c r="B827" s="4" t="n"/>
      <c r="C827" s="11">
        <f>IF(B827="","",IFERROR(VLOOKUP(B827,商品マスタ!$A$2:$B$201,2,FALSE),"コード未登録"))</f>
        <v/>
      </c>
      <c r="D827" s="4" t="n"/>
      <c r="E827" s="4" t="n"/>
      <c r="F827" s="3" t="n"/>
    </row>
    <row r="828">
      <c r="A828" s="10" t="n"/>
      <c r="B828" s="4" t="n"/>
      <c r="C828" s="11">
        <f>IF(B828="","",IFERROR(VLOOKUP(B828,商品マスタ!$A$2:$B$201,2,FALSE),"コード未登録"))</f>
        <v/>
      </c>
      <c r="D828" s="4" t="n"/>
      <c r="E828" s="4" t="n"/>
      <c r="F828" s="3" t="n"/>
    </row>
    <row r="829">
      <c r="A829" s="10" t="n"/>
      <c r="B829" s="4" t="n"/>
      <c r="C829" s="11">
        <f>IF(B829="","",IFERROR(VLOOKUP(B829,商品マスタ!$A$2:$B$201,2,FALSE),"コード未登録"))</f>
        <v/>
      </c>
      <c r="D829" s="4" t="n"/>
      <c r="E829" s="4" t="n"/>
      <c r="F829" s="3" t="n"/>
    </row>
    <row r="830">
      <c r="A830" s="10" t="n"/>
      <c r="B830" s="4" t="n"/>
      <c r="C830" s="11">
        <f>IF(B830="","",IFERROR(VLOOKUP(B830,商品マスタ!$A$2:$B$201,2,FALSE),"コード未登録"))</f>
        <v/>
      </c>
      <c r="D830" s="4" t="n"/>
      <c r="E830" s="4" t="n"/>
      <c r="F830" s="3" t="n"/>
    </row>
    <row r="831">
      <c r="A831" s="10" t="n"/>
      <c r="B831" s="4" t="n"/>
      <c r="C831" s="11">
        <f>IF(B831="","",IFERROR(VLOOKUP(B831,商品マスタ!$A$2:$B$201,2,FALSE),"コード未登録"))</f>
        <v/>
      </c>
      <c r="D831" s="4" t="n"/>
      <c r="E831" s="4" t="n"/>
      <c r="F831" s="3" t="n"/>
    </row>
    <row r="832">
      <c r="A832" s="10" t="n"/>
      <c r="B832" s="4" t="n"/>
      <c r="C832" s="11">
        <f>IF(B832="","",IFERROR(VLOOKUP(B832,商品マスタ!$A$2:$B$201,2,FALSE),"コード未登録"))</f>
        <v/>
      </c>
      <c r="D832" s="4" t="n"/>
      <c r="E832" s="4" t="n"/>
      <c r="F832" s="3" t="n"/>
    </row>
    <row r="833">
      <c r="A833" s="10" t="n"/>
      <c r="B833" s="4" t="n"/>
      <c r="C833" s="11">
        <f>IF(B833="","",IFERROR(VLOOKUP(B833,商品マスタ!$A$2:$B$201,2,FALSE),"コード未登録"))</f>
        <v/>
      </c>
      <c r="D833" s="4" t="n"/>
      <c r="E833" s="4" t="n"/>
      <c r="F833" s="3" t="n"/>
    </row>
    <row r="834">
      <c r="A834" s="10" t="n"/>
      <c r="B834" s="4" t="n"/>
      <c r="C834" s="11">
        <f>IF(B834="","",IFERROR(VLOOKUP(B834,商品マスタ!$A$2:$B$201,2,FALSE),"コード未登録"))</f>
        <v/>
      </c>
      <c r="D834" s="4" t="n"/>
      <c r="E834" s="4" t="n"/>
      <c r="F834" s="3" t="n"/>
    </row>
    <row r="835">
      <c r="A835" s="10" t="n"/>
      <c r="B835" s="4" t="n"/>
      <c r="C835" s="11">
        <f>IF(B835="","",IFERROR(VLOOKUP(B835,商品マスタ!$A$2:$B$201,2,FALSE),"コード未登録"))</f>
        <v/>
      </c>
      <c r="D835" s="4" t="n"/>
      <c r="E835" s="4" t="n"/>
      <c r="F835" s="3" t="n"/>
    </row>
    <row r="836">
      <c r="A836" s="10" t="n"/>
      <c r="B836" s="4" t="n"/>
      <c r="C836" s="11">
        <f>IF(B836="","",IFERROR(VLOOKUP(B836,商品マスタ!$A$2:$B$201,2,FALSE),"コード未登録"))</f>
        <v/>
      </c>
      <c r="D836" s="4" t="n"/>
      <c r="E836" s="4" t="n"/>
      <c r="F836" s="3" t="n"/>
    </row>
    <row r="837">
      <c r="A837" s="10" t="n"/>
      <c r="B837" s="4" t="n"/>
      <c r="C837" s="11">
        <f>IF(B837="","",IFERROR(VLOOKUP(B837,商品マスタ!$A$2:$B$201,2,FALSE),"コード未登録"))</f>
        <v/>
      </c>
      <c r="D837" s="4" t="n"/>
      <c r="E837" s="4" t="n"/>
      <c r="F837" s="3" t="n"/>
    </row>
    <row r="838">
      <c r="A838" s="10" t="n"/>
      <c r="B838" s="4" t="n"/>
      <c r="C838" s="11">
        <f>IF(B838="","",IFERROR(VLOOKUP(B838,商品マスタ!$A$2:$B$201,2,FALSE),"コード未登録"))</f>
        <v/>
      </c>
      <c r="D838" s="4" t="n"/>
      <c r="E838" s="4" t="n"/>
      <c r="F838" s="3" t="n"/>
    </row>
    <row r="839">
      <c r="A839" s="10" t="n"/>
      <c r="B839" s="4" t="n"/>
      <c r="C839" s="11">
        <f>IF(B839="","",IFERROR(VLOOKUP(B839,商品マスタ!$A$2:$B$201,2,FALSE),"コード未登録"))</f>
        <v/>
      </c>
      <c r="D839" s="4" t="n"/>
      <c r="E839" s="4" t="n"/>
      <c r="F839" s="3" t="n"/>
    </row>
    <row r="840">
      <c r="A840" s="10" t="n"/>
      <c r="B840" s="4" t="n"/>
      <c r="C840" s="11">
        <f>IF(B840="","",IFERROR(VLOOKUP(B840,商品マスタ!$A$2:$B$201,2,FALSE),"コード未登録"))</f>
        <v/>
      </c>
      <c r="D840" s="4" t="n"/>
      <c r="E840" s="4" t="n"/>
      <c r="F840" s="3" t="n"/>
    </row>
    <row r="841">
      <c r="A841" s="10" t="n"/>
      <c r="B841" s="4" t="n"/>
      <c r="C841" s="11">
        <f>IF(B841="","",IFERROR(VLOOKUP(B841,商品マスタ!$A$2:$B$201,2,FALSE),"コード未登録"))</f>
        <v/>
      </c>
      <c r="D841" s="4" t="n"/>
      <c r="E841" s="4" t="n"/>
      <c r="F841" s="3" t="n"/>
    </row>
    <row r="842">
      <c r="A842" s="10" t="n"/>
      <c r="B842" s="4" t="n"/>
      <c r="C842" s="11">
        <f>IF(B842="","",IFERROR(VLOOKUP(B842,商品マスタ!$A$2:$B$201,2,FALSE),"コード未登録"))</f>
        <v/>
      </c>
      <c r="D842" s="4" t="n"/>
      <c r="E842" s="4" t="n"/>
      <c r="F842" s="3" t="n"/>
    </row>
    <row r="843">
      <c r="A843" s="10" t="n"/>
      <c r="B843" s="4" t="n"/>
      <c r="C843" s="11">
        <f>IF(B843="","",IFERROR(VLOOKUP(B843,商品マスタ!$A$2:$B$201,2,FALSE),"コード未登録"))</f>
        <v/>
      </c>
      <c r="D843" s="4" t="n"/>
      <c r="E843" s="4" t="n"/>
      <c r="F843" s="3" t="n"/>
    </row>
    <row r="844">
      <c r="A844" s="10" t="n"/>
      <c r="B844" s="4" t="n"/>
      <c r="C844" s="11">
        <f>IF(B844="","",IFERROR(VLOOKUP(B844,商品マスタ!$A$2:$B$201,2,FALSE),"コード未登録"))</f>
        <v/>
      </c>
      <c r="D844" s="4" t="n"/>
      <c r="E844" s="4" t="n"/>
      <c r="F844" s="3" t="n"/>
    </row>
    <row r="845">
      <c r="A845" s="10" t="n"/>
      <c r="B845" s="4" t="n"/>
      <c r="C845" s="11">
        <f>IF(B845="","",IFERROR(VLOOKUP(B845,商品マスタ!$A$2:$B$201,2,FALSE),"コード未登録"))</f>
        <v/>
      </c>
      <c r="D845" s="4" t="n"/>
      <c r="E845" s="4" t="n"/>
      <c r="F845" s="3" t="n"/>
    </row>
    <row r="846">
      <c r="A846" s="10" t="n"/>
      <c r="B846" s="4" t="n"/>
      <c r="C846" s="11">
        <f>IF(B846="","",IFERROR(VLOOKUP(B846,商品マスタ!$A$2:$B$201,2,FALSE),"コード未登録"))</f>
        <v/>
      </c>
      <c r="D846" s="4" t="n"/>
      <c r="E846" s="4" t="n"/>
      <c r="F846" s="3" t="n"/>
    </row>
    <row r="847">
      <c r="A847" s="10" t="n"/>
      <c r="B847" s="4" t="n"/>
      <c r="C847" s="11">
        <f>IF(B847="","",IFERROR(VLOOKUP(B847,商品マスタ!$A$2:$B$201,2,FALSE),"コード未登録"))</f>
        <v/>
      </c>
      <c r="D847" s="4" t="n"/>
      <c r="E847" s="4" t="n"/>
      <c r="F847" s="3" t="n"/>
    </row>
    <row r="848">
      <c r="A848" s="10" t="n"/>
      <c r="B848" s="4" t="n"/>
      <c r="C848" s="11">
        <f>IF(B848="","",IFERROR(VLOOKUP(B848,商品マスタ!$A$2:$B$201,2,FALSE),"コード未登録"))</f>
        <v/>
      </c>
      <c r="D848" s="4" t="n"/>
      <c r="E848" s="4" t="n"/>
      <c r="F848" s="3" t="n"/>
    </row>
    <row r="849">
      <c r="A849" s="10" t="n"/>
      <c r="B849" s="4" t="n"/>
      <c r="C849" s="11">
        <f>IF(B849="","",IFERROR(VLOOKUP(B849,商品マスタ!$A$2:$B$201,2,FALSE),"コード未登録"))</f>
        <v/>
      </c>
      <c r="D849" s="4" t="n"/>
      <c r="E849" s="4" t="n"/>
      <c r="F849" s="3" t="n"/>
    </row>
    <row r="850">
      <c r="A850" s="10" t="n"/>
      <c r="B850" s="4" t="n"/>
      <c r="C850" s="11">
        <f>IF(B850="","",IFERROR(VLOOKUP(B850,商品マスタ!$A$2:$B$201,2,FALSE),"コード未登録"))</f>
        <v/>
      </c>
      <c r="D850" s="4" t="n"/>
      <c r="E850" s="4" t="n"/>
      <c r="F850" s="3" t="n"/>
    </row>
    <row r="851">
      <c r="A851" s="10" t="n"/>
      <c r="B851" s="4" t="n"/>
      <c r="C851" s="11">
        <f>IF(B851="","",IFERROR(VLOOKUP(B851,商品マスタ!$A$2:$B$201,2,FALSE),"コード未登録"))</f>
        <v/>
      </c>
      <c r="D851" s="4" t="n"/>
      <c r="E851" s="4" t="n"/>
      <c r="F851" s="3" t="n"/>
    </row>
    <row r="852">
      <c r="A852" s="10" t="n"/>
      <c r="B852" s="4" t="n"/>
      <c r="C852" s="11">
        <f>IF(B852="","",IFERROR(VLOOKUP(B852,商品マスタ!$A$2:$B$201,2,FALSE),"コード未登録"))</f>
        <v/>
      </c>
      <c r="D852" s="4" t="n"/>
      <c r="E852" s="4" t="n"/>
      <c r="F852" s="3" t="n"/>
    </row>
    <row r="853">
      <c r="A853" s="10" t="n"/>
      <c r="B853" s="4" t="n"/>
      <c r="C853" s="11">
        <f>IF(B853="","",IFERROR(VLOOKUP(B853,商品マスタ!$A$2:$B$201,2,FALSE),"コード未登録"))</f>
        <v/>
      </c>
      <c r="D853" s="4" t="n"/>
      <c r="E853" s="4" t="n"/>
      <c r="F853" s="3" t="n"/>
    </row>
    <row r="854">
      <c r="A854" s="10" t="n"/>
      <c r="B854" s="4" t="n"/>
      <c r="C854" s="11">
        <f>IF(B854="","",IFERROR(VLOOKUP(B854,商品マスタ!$A$2:$B$201,2,FALSE),"コード未登録"))</f>
        <v/>
      </c>
      <c r="D854" s="4" t="n"/>
      <c r="E854" s="4" t="n"/>
      <c r="F854" s="3" t="n"/>
    </row>
    <row r="855">
      <c r="A855" s="10" t="n"/>
      <c r="B855" s="4" t="n"/>
      <c r="C855" s="11">
        <f>IF(B855="","",IFERROR(VLOOKUP(B855,商品マスタ!$A$2:$B$201,2,FALSE),"コード未登録"))</f>
        <v/>
      </c>
      <c r="D855" s="4" t="n"/>
      <c r="E855" s="4" t="n"/>
      <c r="F855" s="3" t="n"/>
    </row>
    <row r="856">
      <c r="A856" s="10" t="n"/>
      <c r="B856" s="4" t="n"/>
      <c r="C856" s="11">
        <f>IF(B856="","",IFERROR(VLOOKUP(B856,商品マスタ!$A$2:$B$201,2,FALSE),"コード未登録"))</f>
        <v/>
      </c>
      <c r="D856" s="4" t="n"/>
      <c r="E856" s="4" t="n"/>
      <c r="F856" s="3" t="n"/>
    </row>
    <row r="857">
      <c r="A857" s="10" t="n"/>
      <c r="B857" s="4" t="n"/>
      <c r="C857" s="11">
        <f>IF(B857="","",IFERROR(VLOOKUP(B857,商品マスタ!$A$2:$B$201,2,FALSE),"コード未登録"))</f>
        <v/>
      </c>
      <c r="D857" s="4" t="n"/>
      <c r="E857" s="4" t="n"/>
      <c r="F857" s="3" t="n"/>
    </row>
    <row r="858">
      <c r="A858" s="10" t="n"/>
      <c r="B858" s="4" t="n"/>
      <c r="C858" s="11">
        <f>IF(B858="","",IFERROR(VLOOKUP(B858,商品マスタ!$A$2:$B$201,2,FALSE),"コード未登録"))</f>
        <v/>
      </c>
      <c r="D858" s="4" t="n"/>
      <c r="E858" s="4" t="n"/>
      <c r="F858" s="3" t="n"/>
    </row>
    <row r="859">
      <c r="A859" s="10" t="n"/>
      <c r="B859" s="4" t="n"/>
      <c r="C859" s="11">
        <f>IF(B859="","",IFERROR(VLOOKUP(B859,商品マスタ!$A$2:$B$201,2,FALSE),"コード未登録"))</f>
        <v/>
      </c>
      <c r="D859" s="4" t="n"/>
      <c r="E859" s="4" t="n"/>
      <c r="F859" s="3" t="n"/>
    </row>
    <row r="860">
      <c r="A860" s="10" t="n"/>
      <c r="B860" s="4" t="n"/>
      <c r="C860" s="11">
        <f>IF(B860="","",IFERROR(VLOOKUP(B860,商品マスタ!$A$2:$B$201,2,FALSE),"コード未登録"))</f>
        <v/>
      </c>
      <c r="D860" s="4" t="n"/>
      <c r="E860" s="4" t="n"/>
      <c r="F860" s="3" t="n"/>
    </row>
    <row r="861">
      <c r="A861" s="10" t="n"/>
      <c r="B861" s="4" t="n"/>
      <c r="C861" s="11">
        <f>IF(B861="","",IFERROR(VLOOKUP(B861,商品マスタ!$A$2:$B$201,2,FALSE),"コード未登録"))</f>
        <v/>
      </c>
      <c r="D861" s="4" t="n"/>
      <c r="E861" s="4" t="n"/>
      <c r="F861" s="3" t="n"/>
    </row>
    <row r="862">
      <c r="A862" s="10" t="n"/>
      <c r="B862" s="4" t="n"/>
      <c r="C862" s="11">
        <f>IF(B862="","",IFERROR(VLOOKUP(B862,商品マスタ!$A$2:$B$201,2,FALSE),"コード未登録"))</f>
        <v/>
      </c>
      <c r="D862" s="4" t="n"/>
      <c r="E862" s="4" t="n"/>
      <c r="F862" s="3" t="n"/>
    </row>
    <row r="863">
      <c r="A863" s="10" t="n"/>
      <c r="B863" s="4" t="n"/>
      <c r="C863" s="11">
        <f>IF(B863="","",IFERROR(VLOOKUP(B863,商品マスタ!$A$2:$B$201,2,FALSE),"コード未登録"))</f>
        <v/>
      </c>
      <c r="D863" s="4" t="n"/>
      <c r="E863" s="4" t="n"/>
      <c r="F863" s="3" t="n"/>
    </row>
    <row r="864">
      <c r="A864" s="10" t="n"/>
      <c r="B864" s="4" t="n"/>
      <c r="C864" s="11">
        <f>IF(B864="","",IFERROR(VLOOKUP(B864,商品マスタ!$A$2:$B$201,2,FALSE),"コード未登録"))</f>
        <v/>
      </c>
      <c r="D864" s="4" t="n"/>
      <c r="E864" s="4" t="n"/>
      <c r="F864" s="3" t="n"/>
    </row>
    <row r="865">
      <c r="A865" s="10" t="n"/>
      <c r="B865" s="4" t="n"/>
      <c r="C865" s="11">
        <f>IF(B865="","",IFERROR(VLOOKUP(B865,商品マスタ!$A$2:$B$201,2,FALSE),"コード未登録"))</f>
        <v/>
      </c>
      <c r="D865" s="4" t="n"/>
      <c r="E865" s="4" t="n"/>
      <c r="F865" s="3" t="n"/>
    </row>
    <row r="866">
      <c r="A866" s="10" t="n"/>
      <c r="B866" s="4" t="n"/>
      <c r="C866" s="11">
        <f>IF(B866="","",IFERROR(VLOOKUP(B866,商品マスタ!$A$2:$B$201,2,FALSE),"コード未登録"))</f>
        <v/>
      </c>
      <c r="D866" s="4" t="n"/>
      <c r="E866" s="4" t="n"/>
      <c r="F866" s="3" t="n"/>
    </row>
    <row r="867">
      <c r="A867" s="10" t="n"/>
      <c r="B867" s="4" t="n"/>
      <c r="C867" s="11">
        <f>IF(B867="","",IFERROR(VLOOKUP(B867,商品マスタ!$A$2:$B$201,2,FALSE),"コード未登録"))</f>
        <v/>
      </c>
      <c r="D867" s="4" t="n"/>
      <c r="E867" s="4" t="n"/>
      <c r="F867" s="3" t="n"/>
    </row>
    <row r="868">
      <c r="A868" s="10" t="n"/>
      <c r="B868" s="4" t="n"/>
      <c r="C868" s="11">
        <f>IF(B868="","",IFERROR(VLOOKUP(B868,商品マスタ!$A$2:$B$201,2,FALSE),"コード未登録"))</f>
        <v/>
      </c>
      <c r="D868" s="4" t="n"/>
      <c r="E868" s="4" t="n"/>
      <c r="F868" s="3" t="n"/>
    </row>
    <row r="869">
      <c r="A869" s="10" t="n"/>
      <c r="B869" s="4" t="n"/>
      <c r="C869" s="11">
        <f>IF(B869="","",IFERROR(VLOOKUP(B869,商品マスタ!$A$2:$B$201,2,FALSE),"コード未登録"))</f>
        <v/>
      </c>
      <c r="D869" s="4" t="n"/>
      <c r="E869" s="4" t="n"/>
      <c r="F869" s="3" t="n"/>
    </row>
    <row r="870">
      <c r="A870" s="10" t="n"/>
      <c r="B870" s="4" t="n"/>
      <c r="C870" s="11">
        <f>IF(B870="","",IFERROR(VLOOKUP(B870,商品マスタ!$A$2:$B$201,2,FALSE),"コード未登録"))</f>
        <v/>
      </c>
      <c r="D870" s="4" t="n"/>
      <c r="E870" s="4" t="n"/>
      <c r="F870" s="3" t="n"/>
    </row>
    <row r="871">
      <c r="A871" s="10" t="n"/>
      <c r="B871" s="4" t="n"/>
      <c r="C871" s="11">
        <f>IF(B871="","",IFERROR(VLOOKUP(B871,商品マスタ!$A$2:$B$201,2,FALSE),"コード未登録"))</f>
        <v/>
      </c>
      <c r="D871" s="4" t="n"/>
      <c r="E871" s="4" t="n"/>
      <c r="F871" s="3" t="n"/>
    </row>
    <row r="872">
      <c r="A872" s="10" t="n"/>
      <c r="B872" s="4" t="n"/>
      <c r="C872" s="11">
        <f>IF(B872="","",IFERROR(VLOOKUP(B872,商品マスタ!$A$2:$B$201,2,FALSE),"コード未登録"))</f>
        <v/>
      </c>
      <c r="D872" s="4" t="n"/>
      <c r="E872" s="4" t="n"/>
      <c r="F872" s="3" t="n"/>
    </row>
    <row r="873">
      <c r="A873" s="10" t="n"/>
      <c r="B873" s="4" t="n"/>
      <c r="C873" s="11">
        <f>IF(B873="","",IFERROR(VLOOKUP(B873,商品マスタ!$A$2:$B$201,2,FALSE),"コード未登録"))</f>
        <v/>
      </c>
      <c r="D873" s="4" t="n"/>
      <c r="E873" s="4" t="n"/>
      <c r="F873" s="3" t="n"/>
    </row>
    <row r="874">
      <c r="A874" s="10" t="n"/>
      <c r="B874" s="4" t="n"/>
      <c r="C874" s="11">
        <f>IF(B874="","",IFERROR(VLOOKUP(B874,商品マスタ!$A$2:$B$201,2,FALSE),"コード未登録"))</f>
        <v/>
      </c>
      <c r="D874" s="4" t="n"/>
      <c r="E874" s="4" t="n"/>
      <c r="F874" s="3" t="n"/>
    </row>
    <row r="875">
      <c r="A875" s="10" t="n"/>
      <c r="B875" s="4" t="n"/>
      <c r="C875" s="11">
        <f>IF(B875="","",IFERROR(VLOOKUP(B875,商品マスタ!$A$2:$B$201,2,FALSE),"コード未登録"))</f>
        <v/>
      </c>
      <c r="D875" s="4" t="n"/>
      <c r="E875" s="4" t="n"/>
      <c r="F875" s="3" t="n"/>
    </row>
    <row r="876">
      <c r="A876" s="10" t="n"/>
      <c r="B876" s="4" t="n"/>
      <c r="C876" s="11">
        <f>IF(B876="","",IFERROR(VLOOKUP(B876,商品マスタ!$A$2:$B$201,2,FALSE),"コード未登録"))</f>
        <v/>
      </c>
      <c r="D876" s="4" t="n"/>
      <c r="E876" s="4" t="n"/>
      <c r="F876" s="3" t="n"/>
    </row>
    <row r="877">
      <c r="A877" s="10" t="n"/>
      <c r="B877" s="4" t="n"/>
      <c r="C877" s="11">
        <f>IF(B877="","",IFERROR(VLOOKUP(B877,商品マスタ!$A$2:$B$201,2,FALSE),"コード未登録"))</f>
        <v/>
      </c>
      <c r="D877" s="4" t="n"/>
      <c r="E877" s="4" t="n"/>
      <c r="F877" s="3" t="n"/>
    </row>
    <row r="878">
      <c r="A878" s="10" t="n"/>
      <c r="B878" s="4" t="n"/>
      <c r="C878" s="11">
        <f>IF(B878="","",IFERROR(VLOOKUP(B878,商品マスタ!$A$2:$B$201,2,FALSE),"コード未登録"))</f>
        <v/>
      </c>
      <c r="D878" s="4" t="n"/>
      <c r="E878" s="4" t="n"/>
      <c r="F878" s="3" t="n"/>
    </row>
    <row r="879">
      <c r="A879" s="10" t="n"/>
      <c r="B879" s="4" t="n"/>
      <c r="C879" s="11">
        <f>IF(B879="","",IFERROR(VLOOKUP(B879,商品マスタ!$A$2:$B$201,2,FALSE),"コード未登録"))</f>
        <v/>
      </c>
      <c r="D879" s="4" t="n"/>
      <c r="E879" s="4" t="n"/>
      <c r="F879" s="3" t="n"/>
    </row>
    <row r="880">
      <c r="A880" s="10" t="n"/>
      <c r="B880" s="4" t="n"/>
      <c r="C880" s="11">
        <f>IF(B880="","",IFERROR(VLOOKUP(B880,商品マスタ!$A$2:$B$201,2,FALSE),"コード未登録"))</f>
        <v/>
      </c>
      <c r="D880" s="4" t="n"/>
      <c r="E880" s="4" t="n"/>
      <c r="F880" s="3" t="n"/>
    </row>
    <row r="881">
      <c r="A881" s="10" t="n"/>
      <c r="B881" s="4" t="n"/>
      <c r="C881" s="11">
        <f>IF(B881="","",IFERROR(VLOOKUP(B881,商品マスタ!$A$2:$B$201,2,FALSE),"コード未登録"))</f>
        <v/>
      </c>
      <c r="D881" s="4" t="n"/>
      <c r="E881" s="4" t="n"/>
      <c r="F881" s="3" t="n"/>
    </row>
    <row r="882">
      <c r="A882" s="10" t="n"/>
      <c r="B882" s="4" t="n"/>
      <c r="C882" s="11">
        <f>IF(B882="","",IFERROR(VLOOKUP(B882,商品マスタ!$A$2:$B$201,2,FALSE),"コード未登録"))</f>
        <v/>
      </c>
      <c r="D882" s="4" t="n"/>
      <c r="E882" s="4" t="n"/>
      <c r="F882" s="3" t="n"/>
    </row>
    <row r="883">
      <c r="A883" s="10" t="n"/>
      <c r="B883" s="4" t="n"/>
      <c r="C883" s="11">
        <f>IF(B883="","",IFERROR(VLOOKUP(B883,商品マスタ!$A$2:$B$201,2,FALSE),"コード未登録"))</f>
        <v/>
      </c>
      <c r="D883" s="4" t="n"/>
      <c r="E883" s="4" t="n"/>
      <c r="F883" s="3" t="n"/>
    </row>
    <row r="884">
      <c r="A884" s="10" t="n"/>
      <c r="B884" s="4" t="n"/>
      <c r="C884" s="11">
        <f>IF(B884="","",IFERROR(VLOOKUP(B884,商品マスタ!$A$2:$B$201,2,FALSE),"コード未登録"))</f>
        <v/>
      </c>
      <c r="D884" s="4" t="n"/>
      <c r="E884" s="4" t="n"/>
      <c r="F884" s="3" t="n"/>
    </row>
    <row r="885">
      <c r="A885" s="10" t="n"/>
      <c r="B885" s="4" t="n"/>
      <c r="C885" s="11">
        <f>IF(B885="","",IFERROR(VLOOKUP(B885,商品マスタ!$A$2:$B$201,2,FALSE),"コード未登録"))</f>
        <v/>
      </c>
      <c r="D885" s="4" t="n"/>
      <c r="E885" s="4" t="n"/>
      <c r="F885" s="3" t="n"/>
    </row>
    <row r="886">
      <c r="A886" s="10" t="n"/>
      <c r="B886" s="4" t="n"/>
      <c r="C886" s="11">
        <f>IF(B886="","",IFERROR(VLOOKUP(B886,商品マスタ!$A$2:$B$201,2,FALSE),"コード未登録"))</f>
        <v/>
      </c>
      <c r="D886" s="4" t="n"/>
      <c r="E886" s="4" t="n"/>
      <c r="F886" s="3" t="n"/>
    </row>
    <row r="887">
      <c r="A887" s="10" t="n"/>
      <c r="B887" s="4" t="n"/>
      <c r="C887" s="11">
        <f>IF(B887="","",IFERROR(VLOOKUP(B887,商品マスタ!$A$2:$B$201,2,FALSE),"コード未登録"))</f>
        <v/>
      </c>
      <c r="D887" s="4" t="n"/>
      <c r="E887" s="4" t="n"/>
      <c r="F887" s="3" t="n"/>
    </row>
    <row r="888">
      <c r="A888" s="10" t="n"/>
      <c r="B888" s="4" t="n"/>
      <c r="C888" s="11">
        <f>IF(B888="","",IFERROR(VLOOKUP(B888,商品マスタ!$A$2:$B$201,2,FALSE),"コード未登録"))</f>
        <v/>
      </c>
      <c r="D888" s="4" t="n"/>
      <c r="E888" s="4" t="n"/>
      <c r="F888" s="3" t="n"/>
    </row>
    <row r="889">
      <c r="A889" s="10" t="n"/>
      <c r="B889" s="4" t="n"/>
      <c r="C889" s="11">
        <f>IF(B889="","",IFERROR(VLOOKUP(B889,商品マスタ!$A$2:$B$201,2,FALSE),"コード未登録"))</f>
        <v/>
      </c>
      <c r="D889" s="4" t="n"/>
      <c r="E889" s="4" t="n"/>
      <c r="F889" s="3" t="n"/>
    </row>
    <row r="890">
      <c r="A890" s="10" t="n"/>
      <c r="B890" s="4" t="n"/>
      <c r="C890" s="11">
        <f>IF(B890="","",IFERROR(VLOOKUP(B890,商品マスタ!$A$2:$B$201,2,FALSE),"コード未登録"))</f>
        <v/>
      </c>
      <c r="D890" s="4" t="n"/>
      <c r="E890" s="4" t="n"/>
      <c r="F890" s="3" t="n"/>
    </row>
    <row r="891">
      <c r="A891" s="10" t="n"/>
      <c r="B891" s="4" t="n"/>
      <c r="C891" s="11">
        <f>IF(B891="","",IFERROR(VLOOKUP(B891,商品マスタ!$A$2:$B$201,2,FALSE),"コード未登録"))</f>
        <v/>
      </c>
      <c r="D891" s="4" t="n"/>
      <c r="E891" s="4" t="n"/>
      <c r="F891" s="3" t="n"/>
    </row>
    <row r="892">
      <c r="A892" s="10" t="n"/>
      <c r="B892" s="4" t="n"/>
      <c r="C892" s="11">
        <f>IF(B892="","",IFERROR(VLOOKUP(B892,商品マスタ!$A$2:$B$201,2,FALSE),"コード未登録"))</f>
        <v/>
      </c>
      <c r="D892" s="4" t="n"/>
      <c r="E892" s="4" t="n"/>
      <c r="F892" s="3" t="n"/>
    </row>
    <row r="893">
      <c r="A893" s="10" t="n"/>
      <c r="B893" s="4" t="n"/>
      <c r="C893" s="11">
        <f>IF(B893="","",IFERROR(VLOOKUP(B893,商品マスタ!$A$2:$B$201,2,FALSE),"コード未登録"))</f>
        <v/>
      </c>
      <c r="D893" s="4" t="n"/>
      <c r="E893" s="4" t="n"/>
      <c r="F893" s="3" t="n"/>
    </row>
    <row r="894">
      <c r="A894" s="10" t="n"/>
      <c r="B894" s="4" t="n"/>
      <c r="C894" s="11">
        <f>IF(B894="","",IFERROR(VLOOKUP(B894,商品マスタ!$A$2:$B$201,2,FALSE),"コード未登録"))</f>
        <v/>
      </c>
      <c r="D894" s="4" t="n"/>
      <c r="E894" s="4" t="n"/>
      <c r="F894" s="3" t="n"/>
    </row>
    <row r="895">
      <c r="A895" s="10" t="n"/>
      <c r="B895" s="4" t="n"/>
      <c r="C895" s="11">
        <f>IF(B895="","",IFERROR(VLOOKUP(B895,商品マスタ!$A$2:$B$201,2,FALSE),"コード未登録"))</f>
        <v/>
      </c>
      <c r="D895" s="4" t="n"/>
      <c r="E895" s="4" t="n"/>
      <c r="F895" s="3" t="n"/>
    </row>
    <row r="896">
      <c r="A896" s="10" t="n"/>
      <c r="B896" s="4" t="n"/>
      <c r="C896" s="11">
        <f>IF(B896="","",IFERROR(VLOOKUP(B896,商品マスタ!$A$2:$B$201,2,FALSE),"コード未登録"))</f>
        <v/>
      </c>
      <c r="D896" s="4" t="n"/>
      <c r="E896" s="4" t="n"/>
      <c r="F896" s="3" t="n"/>
    </row>
    <row r="897">
      <c r="A897" s="10" t="n"/>
      <c r="B897" s="4" t="n"/>
      <c r="C897" s="11">
        <f>IF(B897="","",IFERROR(VLOOKUP(B897,商品マスタ!$A$2:$B$201,2,FALSE),"コード未登録"))</f>
        <v/>
      </c>
      <c r="D897" s="4" t="n"/>
      <c r="E897" s="4" t="n"/>
      <c r="F897" s="3" t="n"/>
    </row>
    <row r="898">
      <c r="A898" s="10" t="n"/>
      <c r="B898" s="4" t="n"/>
      <c r="C898" s="11">
        <f>IF(B898="","",IFERROR(VLOOKUP(B898,商品マスタ!$A$2:$B$201,2,FALSE),"コード未登録"))</f>
        <v/>
      </c>
      <c r="D898" s="4" t="n"/>
      <c r="E898" s="4" t="n"/>
      <c r="F898" s="3" t="n"/>
    </row>
    <row r="899">
      <c r="A899" s="10" t="n"/>
      <c r="B899" s="4" t="n"/>
      <c r="C899" s="11">
        <f>IF(B899="","",IFERROR(VLOOKUP(B899,商品マスタ!$A$2:$B$201,2,FALSE),"コード未登録"))</f>
        <v/>
      </c>
      <c r="D899" s="4" t="n"/>
      <c r="E899" s="4" t="n"/>
      <c r="F899" s="3" t="n"/>
    </row>
    <row r="900">
      <c r="A900" s="10" t="n"/>
      <c r="B900" s="4" t="n"/>
      <c r="C900" s="11">
        <f>IF(B900="","",IFERROR(VLOOKUP(B900,商品マスタ!$A$2:$B$201,2,FALSE),"コード未登録"))</f>
        <v/>
      </c>
      <c r="D900" s="4" t="n"/>
      <c r="E900" s="4" t="n"/>
      <c r="F900" s="3" t="n"/>
    </row>
    <row r="901">
      <c r="A901" s="10" t="n"/>
      <c r="B901" s="4" t="n"/>
      <c r="C901" s="11">
        <f>IF(B901="","",IFERROR(VLOOKUP(B901,商品マスタ!$A$2:$B$201,2,FALSE),"コード未登録"))</f>
        <v/>
      </c>
      <c r="D901" s="4" t="n"/>
      <c r="E901" s="4" t="n"/>
      <c r="F901" s="3" t="n"/>
    </row>
    <row r="902">
      <c r="A902" s="10" t="n"/>
      <c r="B902" s="4" t="n"/>
      <c r="C902" s="11">
        <f>IF(B902="","",IFERROR(VLOOKUP(B902,商品マスタ!$A$2:$B$201,2,FALSE),"コード未登録"))</f>
        <v/>
      </c>
      <c r="D902" s="4" t="n"/>
      <c r="E902" s="4" t="n"/>
      <c r="F902" s="3" t="n"/>
    </row>
    <row r="903">
      <c r="A903" s="10" t="n"/>
      <c r="B903" s="4" t="n"/>
      <c r="C903" s="11">
        <f>IF(B903="","",IFERROR(VLOOKUP(B903,商品マスタ!$A$2:$B$201,2,FALSE),"コード未登録"))</f>
        <v/>
      </c>
      <c r="D903" s="4" t="n"/>
      <c r="E903" s="4" t="n"/>
      <c r="F903" s="3" t="n"/>
    </row>
    <row r="904">
      <c r="A904" s="10" t="n"/>
      <c r="B904" s="4" t="n"/>
      <c r="C904" s="11">
        <f>IF(B904="","",IFERROR(VLOOKUP(B904,商品マスタ!$A$2:$B$201,2,FALSE),"コード未登録"))</f>
        <v/>
      </c>
      <c r="D904" s="4" t="n"/>
      <c r="E904" s="4" t="n"/>
      <c r="F904" s="3" t="n"/>
    </row>
    <row r="905">
      <c r="A905" s="10" t="n"/>
      <c r="B905" s="4" t="n"/>
      <c r="C905" s="11">
        <f>IF(B905="","",IFERROR(VLOOKUP(B905,商品マスタ!$A$2:$B$201,2,FALSE),"コード未登録"))</f>
        <v/>
      </c>
      <c r="D905" s="4" t="n"/>
      <c r="E905" s="4" t="n"/>
      <c r="F905" s="3" t="n"/>
    </row>
    <row r="906">
      <c r="A906" s="10" t="n"/>
      <c r="B906" s="4" t="n"/>
      <c r="C906" s="11">
        <f>IF(B906="","",IFERROR(VLOOKUP(B906,商品マスタ!$A$2:$B$201,2,FALSE),"コード未登録"))</f>
        <v/>
      </c>
      <c r="D906" s="4" t="n"/>
      <c r="E906" s="4" t="n"/>
      <c r="F906" s="3" t="n"/>
    </row>
    <row r="907">
      <c r="A907" s="10" t="n"/>
      <c r="B907" s="4" t="n"/>
      <c r="C907" s="11">
        <f>IF(B907="","",IFERROR(VLOOKUP(B907,商品マスタ!$A$2:$B$201,2,FALSE),"コード未登録"))</f>
        <v/>
      </c>
      <c r="D907" s="4" t="n"/>
      <c r="E907" s="4" t="n"/>
      <c r="F907" s="3" t="n"/>
    </row>
    <row r="908">
      <c r="A908" s="10" t="n"/>
      <c r="B908" s="4" t="n"/>
      <c r="C908" s="11">
        <f>IF(B908="","",IFERROR(VLOOKUP(B908,商品マスタ!$A$2:$B$201,2,FALSE),"コード未登録"))</f>
        <v/>
      </c>
      <c r="D908" s="4" t="n"/>
      <c r="E908" s="4" t="n"/>
      <c r="F908" s="3" t="n"/>
    </row>
    <row r="909">
      <c r="A909" s="10" t="n"/>
      <c r="B909" s="4" t="n"/>
      <c r="C909" s="11">
        <f>IF(B909="","",IFERROR(VLOOKUP(B909,商品マスタ!$A$2:$B$201,2,FALSE),"コード未登録"))</f>
        <v/>
      </c>
      <c r="D909" s="4" t="n"/>
      <c r="E909" s="4" t="n"/>
      <c r="F909" s="3" t="n"/>
    </row>
    <row r="910">
      <c r="A910" s="10" t="n"/>
      <c r="B910" s="4" t="n"/>
      <c r="C910" s="11">
        <f>IF(B910="","",IFERROR(VLOOKUP(B910,商品マスタ!$A$2:$B$201,2,FALSE),"コード未登録"))</f>
        <v/>
      </c>
      <c r="D910" s="4" t="n"/>
      <c r="E910" s="4" t="n"/>
      <c r="F910" s="3" t="n"/>
    </row>
    <row r="911">
      <c r="A911" s="10" t="n"/>
      <c r="B911" s="4" t="n"/>
      <c r="C911" s="11">
        <f>IF(B911="","",IFERROR(VLOOKUP(B911,商品マスタ!$A$2:$B$201,2,FALSE),"コード未登録"))</f>
        <v/>
      </c>
      <c r="D911" s="4" t="n"/>
      <c r="E911" s="4" t="n"/>
      <c r="F911" s="3" t="n"/>
    </row>
    <row r="912">
      <c r="A912" s="10" t="n"/>
      <c r="B912" s="4" t="n"/>
      <c r="C912" s="11">
        <f>IF(B912="","",IFERROR(VLOOKUP(B912,商品マスタ!$A$2:$B$201,2,FALSE),"コード未登録"))</f>
        <v/>
      </c>
      <c r="D912" s="4" t="n"/>
      <c r="E912" s="4" t="n"/>
      <c r="F912" s="3" t="n"/>
    </row>
    <row r="913">
      <c r="A913" s="10" t="n"/>
      <c r="B913" s="4" t="n"/>
      <c r="C913" s="11">
        <f>IF(B913="","",IFERROR(VLOOKUP(B913,商品マスタ!$A$2:$B$201,2,FALSE),"コード未登録"))</f>
        <v/>
      </c>
      <c r="D913" s="4" t="n"/>
      <c r="E913" s="4" t="n"/>
      <c r="F913" s="3" t="n"/>
    </row>
    <row r="914">
      <c r="A914" s="10" t="n"/>
      <c r="B914" s="4" t="n"/>
      <c r="C914" s="11">
        <f>IF(B914="","",IFERROR(VLOOKUP(B914,商品マスタ!$A$2:$B$201,2,FALSE),"コード未登録"))</f>
        <v/>
      </c>
      <c r="D914" s="4" t="n"/>
      <c r="E914" s="4" t="n"/>
      <c r="F914" s="3" t="n"/>
    </row>
    <row r="915">
      <c r="A915" s="10" t="n"/>
      <c r="B915" s="4" t="n"/>
      <c r="C915" s="11">
        <f>IF(B915="","",IFERROR(VLOOKUP(B915,商品マスタ!$A$2:$B$201,2,FALSE),"コード未登録"))</f>
        <v/>
      </c>
      <c r="D915" s="4" t="n"/>
      <c r="E915" s="4" t="n"/>
      <c r="F915" s="3" t="n"/>
    </row>
    <row r="916">
      <c r="A916" s="10" t="n"/>
      <c r="B916" s="4" t="n"/>
      <c r="C916" s="11">
        <f>IF(B916="","",IFERROR(VLOOKUP(B916,商品マスタ!$A$2:$B$201,2,FALSE),"コード未登録"))</f>
        <v/>
      </c>
      <c r="D916" s="4" t="n"/>
      <c r="E916" s="4" t="n"/>
      <c r="F916" s="3" t="n"/>
    </row>
    <row r="917">
      <c r="A917" s="10" t="n"/>
      <c r="B917" s="4" t="n"/>
      <c r="C917" s="11">
        <f>IF(B917="","",IFERROR(VLOOKUP(B917,商品マスタ!$A$2:$B$201,2,FALSE),"コード未登録"))</f>
        <v/>
      </c>
      <c r="D917" s="4" t="n"/>
      <c r="E917" s="4" t="n"/>
      <c r="F917" s="3" t="n"/>
    </row>
    <row r="918">
      <c r="A918" s="10" t="n"/>
      <c r="B918" s="4" t="n"/>
      <c r="C918" s="11">
        <f>IF(B918="","",IFERROR(VLOOKUP(B918,商品マスタ!$A$2:$B$201,2,FALSE),"コード未登録"))</f>
        <v/>
      </c>
      <c r="D918" s="4" t="n"/>
      <c r="E918" s="4" t="n"/>
      <c r="F918" s="3" t="n"/>
    </row>
    <row r="919">
      <c r="A919" s="10" t="n"/>
      <c r="B919" s="4" t="n"/>
      <c r="C919" s="11">
        <f>IF(B919="","",IFERROR(VLOOKUP(B919,商品マスタ!$A$2:$B$201,2,FALSE),"コード未登録"))</f>
        <v/>
      </c>
      <c r="D919" s="4" t="n"/>
      <c r="E919" s="4" t="n"/>
      <c r="F919" s="3" t="n"/>
    </row>
    <row r="920">
      <c r="A920" s="10" t="n"/>
      <c r="B920" s="4" t="n"/>
      <c r="C920" s="11">
        <f>IF(B920="","",IFERROR(VLOOKUP(B920,商品マスタ!$A$2:$B$201,2,FALSE),"コード未登録"))</f>
        <v/>
      </c>
      <c r="D920" s="4" t="n"/>
      <c r="E920" s="4" t="n"/>
      <c r="F920" s="3" t="n"/>
    </row>
    <row r="921">
      <c r="A921" s="10" t="n"/>
      <c r="B921" s="4" t="n"/>
      <c r="C921" s="11">
        <f>IF(B921="","",IFERROR(VLOOKUP(B921,商品マスタ!$A$2:$B$201,2,FALSE),"コード未登録"))</f>
        <v/>
      </c>
      <c r="D921" s="4" t="n"/>
      <c r="E921" s="4" t="n"/>
      <c r="F921" s="3" t="n"/>
    </row>
    <row r="922">
      <c r="A922" s="10" t="n"/>
      <c r="B922" s="4" t="n"/>
      <c r="C922" s="11">
        <f>IF(B922="","",IFERROR(VLOOKUP(B922,商品マスタ!$A$2:$B$201,2,FALSE),"コード未登録"))</f>
        <v/>
      </c>
      <c r="D922" s="4" t="n"/>
      <c r="E922" s="4" t="n"/>
      <c r="F922" s="3" t="n"/>
    </row>
    <row r="923">
      <c r="A923" s="10" t="n"/>
      <c r="B923" s="4" t="n"/>
      <c r="C923" s="11">
        <f>IF(B923="","",IFERROR(VLOOKUP(B923,商品マスタ!$A$2:$B$201,2,FALSE),"コード未登録"))</f>
        <v/>
      </c>
      <c r="D923" s="4" t="n"/>
      <c r="E923" s="4" t="n"/>
      <c r="F923" s="3" t="n"/>
    </row>
    <row r="924">
      <c r="A924" s="10" t="n"/>
      <c r="B924" s="4" t="n"/>
      <c r="C924" s="11">
        <f>IF(B924="","",IFERROR(VLOOKUP(B924,商品マスタ!$A$2:$B$201,2,FALSE),"コード未登録"))</f>
        <v/>
      </c>
      <c r="D924" s="4" t="n"/>
      <c r="E924" s="4" t="n"/>
      <c r="F924" s="3" t="n"/>
    </row>
    <row r="925">
      <c r="A925" s="10" t="n"/>
      <c r="B925" s="4" t="n"/>
      <c r="C925" s="11">
        <f>IF(B925="","",IFERROR(VLOOKUP(B925,商品マスタ!$A$2:$B$201,2,FALSE),"コード未登録"))</f>
        <v/>
      </c>
      <c r="D925" s="4" t="n"/>
      <c r="E925" s="4" t="n"/>
      <c r="F925" s="3" t="n"/>
    </row>
    <row r="926">
      <c r="A926" s="10" t="n"/>
      <c r="B926" s="4" t="n"/>
      <c r="C926" s="11">
        <f>IF(B926="","",IFERROR(VLOOKUP(B926,商品マスタ!$A$2:$B$201,2,FALSE),"コード未登録"))</f>
        <v/>
      </c>
      <c r="D926" s="4" t="n"/>
      <c r="E926" s="4" t="n"/>
      <c r="F926" s="3" t="n"/>
    </row>
    <row r="927">
      <c r="A927" s="10" t="n"/>
      <c r="B927" s="4" t="n"/>
      <c r="C927" s="11">
        <f>IF(B927="","",IFERROR(VLOOKUP(B927,商品マスタ!$A$2:$B$201,2,FALSE),"コード未登録"))</f>
        <v/>
      </c>
      <c r="D927" s="4" t="n"/>
      <c r="E927" s="4" t="n"/>
      <c r="F927" s="3" t="n"/>
    </row>
    <row r="928">
      <c r="A928" s="10" t="n"/>
      <c r="B928" s="4" t="n"/>
      <c r="C928" s="11">
        <f>IF(B928="","",IFERROR(VLOOKUP(B928,商品マスタ!$A$2:$B$201,2,FALSE),"コード未登録"))</f>
        <v/>
      </c>
      <c r="D928" s="4" t="n"/>
      <c r="E928" s="4" t="n"/>
      <c r="F928" s="3" t="n"/>
    </row>
    <row r="929">
      <c r="A929" s="10" t="n"/>
      <c r="B929" s="4" t="n"/>
      <c r="C929" s="11">
        <f>IF(B929="","",IFERROR(VLOOKUP(B929,商品マスタ!$A$2:$B$201,2,FALSE),"コード未登録"))</f>
        <v/>
      </c>
      <c r="D929" s="4" t="n"/>
      <c r="E929" s="4" t="n"/>
      <c r="F929" s="3" t="n"/>
    </row>
    <row r="930">
      <c r="A930" s="10" t="n"/>
      <c r="B930" s="4" t="n"/>
      <c r="C930" s="11">
        <f>IF(B930="","",IFERROR(VLOOKUP(B930,商品マスタ!$A$2:$B$201,2,FALSE),"コード未登録"))</f>
        <v/>
      </c>
      <c r="D930" s="4" t="n"/>
      <c r="E930" s="4" t="n"/>
      <c r="F930" s="3" t="n"/>
    </row>
    <row r="931">
      <c r="A931" s="10" t="n"/>
      <c r="B931" s="4" t="n"/>
      <c r="C931" s="11">
        <f>IF(B931="","",IFERROR(VLOOKUP(B931,商品マスタ!$A$2:$B$201,2,FALSE),"コード未登録"))</f>
        <v/>
      </c>
      <c r="D931" s="4" t="n"/>
      <c r="E931" s="4" t="n"/>
      <c r="F931" s="3" t="n"/>
    </row>
    <row r="932">
      <c r="A932" s="10" t="n"/>
      <c r="B932" s="4" t="n"/>
      <c r="C932" s="11">
        <f>IF(B932="","",IFERROR(VLOOKUP(B932,商品マスタ!$A$2:$B$201,2,FALSE),"コード未登録"))</f>
        <v/>
      </c>
      <c r="D932" s="4" t="n"/>
      <c r="E932" s="4" t="n"/>
      <c r="F932" s="3" t="n"/>
    </row>
    <row r="933">
      <c r="A933" s="10" t="n"/>
      <c r="B933" s="4" t="n"/>
      <c r="C933" s="11">
        <f>IF(B933="","",IFERROR(VLOOKUP(B933,商品マスタ!$A$2:$B$201,2,FALSE),"コード未登録"))</f>
        <v/>
      </c>
      <c r="D933" s="4" t="n"/>
      <c r="E933" s="4" t="n"/>
      <c r="F933" s="3" t="n"/>
    </row>
    <row r="934">
      <c r="A934" s="10" t="n"/>
      <c r="B934" s="4" t="n"/>
      <c r="C934" s="11">
        <f>IF(B934="","",IFERROR(VLOOKUP(B934,商品マスタ!$A$2:$B$201,2,FALSE),"コード未登録"))</f>
        <v/>
      </c>
      <c r="D934" s="4" t="n"/>
      <c r="E934" s="4" t="n"/>
      <c r="F934" s="3" t="n"/>
    </row>
    <row r="935">
      <c r="A935" s="10" t="n"/>
      <c r="B935" s="4" t="n"/>
      <c r="C935" s="11">
        <f>IF(B935="","",IFERROR(VLOOKUP(B935,商品マスタ!$A$2:$B$201,2,FALSE),"コード未登録"))</f>
        <v/>
      </c>
      <c r="D935" s="4" t="n"/>
      <c r="E935" s="4" t="n"/>
      <c r="F935" s="3" t="n"/>
    </row>
    <row r="936">
      <c r="A936" s="10" t="n"/>
      <c r="B936" s="4" t="n"/>
      <c r="C936" s="11">
        <f>IF(B936="","",IFERROR(VLOOKUP(B936,商品マスタ!$A$2:$B$201,2,FALSE),"コード未登録"))</f>
        <v/>
      </c>
      <c r="D936" s="4" t="n"/>
      <c r="E936" s="4" t="n"/>
      <c r="F936" s="3" t="n"/>
    </row>
    <row r="937">
      <c r="A937" s="10" t="n"/>
      <c r="B937" s="4" t="n"/>
      <c r="C937" s="11">
        <f>IF(B937="","",IFERROR(VLOOKUP(B937,商品マスタ!$A$2:$B$201,2,FALSE),"コード未登録"))</f>
        <v/>
      </c>
      <c r="D937" s="4" t="n"/>
      <c r="E937" s="4" t="n"/>
      <c r="F937" s="3" t="n"/>
    </row>
    <row r="938">
      <c r="A938" s="10" t="n"/>
      <c r="B938" s="4" t="n"/>
      <c r="C938" s="11">
        <f>IF(B938="","",IFERROR(VLOOKUP(B938,商品マスタ!$A$2:$B$201,2,FALSE),"コード未登録"))</f>
        <v/>
      </c>
      <c r="D938" s="4" t="n"/>
      <c r="E938" s="4" t="n"/>
      <c r="F938" s="3" t="n"/>
    </row>
    <row r="939">
      <c r="A939" s="10" t="n"/>
      <c r="B939" s="4" t="n"/>
      <c r="C939" s="11">
        <f>IF(B939="","",IFERROR(VLOOKUP(B939,商品マスタ!$A$2:$B$201,2,FALSE),"コード未登録"))</f>
        <v/>
      </c>
      <c r="D939" s="4" t="n"/>
      <c r="E939" s="4" t="n"/>
      <c r="F939" s="3" t="n"/>
    </row>
    <row r="940">
      <c r="A940" s="10" t="n"/>
      <c r="B940" s="4" t="n"/>
      <c r="C940" s="11">
        <f>IF(B940="","",IFERROR(VLOOKUP(B940,商品マスタ!$A$2:$B$201,2,FALSE),"コード未登録"))</f>
        <v/>
      </c>
      <c r="D940" s="4" t="n"/>
      <c r="E940" s="4" t="n"/>
      <c r="F940" s="3" t="n"/>
    </row>
    <row r="941">
      <c r="A941" s="10" t="n"/>
      <c r="B941" s="4" t="n"/>
      <c r="C941" s="11">
        <f>IF(B941="","",IFERROR(VLOOKUP(B941,商品マスタ!$A$2:$B$201,2,FALSE),"コード未登録"))</f>
        <v/>
      </c>
      <c r="D941" s="4" t="n"/>
      <c r="E941" s="4" t="n"/>
      <c r="F941" s="3" t="n"/>
    </row>
    <row r="942">
      <c r="A942" s="10" t="n"/>
      <c r="B942" s="4" t="n"/>
      <c r="C942" s="11">
        <f>IF(B942="","",IFERROR(VLOOKUP(B942,商品マスタ!$A$2:$B$201,2,FALSE),"コード未登録"))</f>
        <v/>
      </c>
      <c r="D942" s="4" t="n"/>
      <c r="E942" s="4" t="n"/>
      <c r="F942" s="3" t="n"/>
    </row>
    <row r="943">
      <c r="A943" s="10" t="n"/>
      <c r="B943" s="4" t="n"/>
      <c r="C943" s="11">
        <f>IF(B943="","",IFERROR(VLOOKUP(B943,商品マスタ!$A$2:$B$201,2,FALSE),"コード未登録"))</f>
        <v/>
      </c>
      <c r="D943" s="4" t="n"/>
      <c r="E943" s="4" t="n"/>
      <c r="F943" s="3" t="n"/>
    </row>
    <row r="944">
      <c r="A944" s="10" t="n"/>
      <c r="B944" s="4" t="n"/>
      <c r="C944" s="11">
        <f>IF(B944="","",IFERROR(VLOOKUP(B944,商品マスタ!$A$2:$B$201,2,FALSE),"コード未登録"))</f>
        <v/>
      </c>
      <c r="D944" s="4" t="n"/>
      <c r="E944" s="4" t="n"/>
      <c r="F944" s="3" t="n"/>
    </row>
    <row r="945">
      <c r="A945" s="10" t="n"/>
      <c r="B945" s="4" t="n"/>
      <c r="C945" s="11">
        <f>IF(B945="","",IFERROR(VLOOKUP(B945,商品マスタ!$A$2:$B$201,2,FALSE),"コード未登録"))</f>
        <v/>
      </c>
      <c r="D945" s="4" t="n"/>
      <c r="E945" s="4" t="n"/>
      <c r="F945" s="3" t="n"/>
    </row>
    <row r="946">
      <c r="A946" s="10" t="n"/>
      <c r="B946" s="4" t="n"/>
      <c r="C946" s="11">
        <f>IF(B946="","",IFERROR(VLOOKUP(B946,商品マスタ!$A$2:$B$201,2,FALSE),"コード未登録"))</f>
        <v/>
      </c>
      <c r="D946" s="4" t="n"/>
      <c r="E946" s="4" t="n"/>
      <c r="F946" s="3" t="n"/>
    </row>
    <row r="947">
      <c r="A947" s="10" t="n"/>
      <c r="B947" s="4" t="n"/>
      <c r="C947" s="11">
        <f>IF(B947="","",IFERROR(VLOOKUP(B947,商品マスタ!$A$2:$B$201,2,FALSE),"コード未登録"))</f>
        <v/>
      </c>
      <c r="D947" s="4" t="n"/>
      <c r="E947" s="4" t="n"/>
      <c r="F947" s="3" t="n"/>
    </row>
    <row r="948">
      <c r="A948" s="10" t="n"/>
      <c r="B948" s="4" t="n"/>
      <c r="C948" s="11">
        <f>IF(B948="","",IFERROR(VLOOKUP(B948,商品マスタ!$A$2:$B$201,2,FALSE),"コード未登録"))</f>
        <v/>
      </c>
      <c r="D948" s="4" t="n"/>
      <c r="E948" s="4" t="n"/>
      <c r="F948" s="3" t="n"/>
    </row>
    <row r="949">
      <c r="A949" s="10" t="n"/>
      <c r="B949" s="4" t="n"/>
      <c r="C949" s="11">
        <f>IF(B949="","",IFERROR(VLOOKUP(B949,商品マスタ!$A$2:$B$201,2,FALSE),"コード未登録"))</f>
        <v/>
      </c>
      <c r="D949" s="4" t="n"/>
      <c r="E949" s="4" t="n"/>
      <c r="F949" s="3" t="n"/>
    </row>
    <row r="950">
      <c r="A950" s="10" t="n"/>
      <c r="B950" s="4" t="n"/>
      <c r="C950" s="11">
        <f>IF(B950="","",IFERROR(VLOOKUP(B950,商品マスタ!$A$2:$B$201,2,FALSE),"コード未登録"))</f>
        <v/>
      </c>
      <c r="D950" s="4" t="n"/>
      <c r="E950" s="4" t="n"/>
      <c r="F950" s="3" t="n"/>
    </row>
    <row r="951">
      <c r="A951" s="10" t="n"/>
      <c r="B951" s="4" t="n"/>
      <c r="C951" s="11">
        <f>IF(B951="","",IFERROR(VLOOKUP(B951,商品マスタ!$A$2:$B$201,2,FALSE),"コード未登録"))</f>
        <v/>
      </c>
      <c r="D951" s="4" t="n"/>
      <c r="E951" s="4" t="n"/>
      <c r="F951" s="3" t="n"/>
    </row>
    <row r="952">
      <c r="A952" s="10" t="n"/>
      <c r="B952" s="4" t="n"/>
      <c r="C952" s="11">
        <f>IF(B952="","",IFERROR(VLOOKUP(B952,商品マスタ!$A$2:$B$201,2,FALSE),"コード未登録"))</f>
        <v/>
      </c>
      <c r="D952" s="4" t="n"/>
      <c r="E952" s="4" t="n"/>
      <c r="F952" s="3" t="n"/>
    </row>
    <row r="953">
      <c r="A953" s="10" t="n"/>
      <c r="B953" s="4" t="n"/>
      <c r="C953" s="11">
        <f>IF(B953="","",IFERROR(VLOOKUP(B953,商品マスタ!$A$2:$B$201,2,FALSE),"コード未登録"))</f>
        <v/>
      </c>
      <c r="D953" s="4" t="n"/>
      <c r="E953" s="4" t="n"/>
      <c r="F953" s="3" t="n"/>
    </row>
    <row r="954">
      <c r="A954" s="10" t="n"/>
      <c r="B954" s="4" t="n"/>
      <c r="C954" s="11">
        <f>IF(B954="","",IFERROR(VLOOKUP(B954,商品マスタ!$A$2:$B$201,2,FALSE),"コード未登録"))</f>
        <v/>
      </c>
      <c r="D954" s="4" t="n"/>
      <c r="E954" s="4" t="n"/>
      <c r="F954" s="3" t="n"/>
    </row>
    <row r="955">
      <c r="A955" s="10" t="n"/>
      <c r="B955" s="4" t="n"/>
      <c r="C955" s="11">
        <f>IF(B955="","",IFERROR(VLOOKUP(B955,商品マスタ!$A$2:$B$201,2,FALSE),"コード未登録"))</f>
        <v/>
      </c>
      <c r="D955" s="4" t="n"/>
      <c r="E955" s="4" t="n"/>
      <c r="F955" s="3" t="n"/>
    </row>
    <row r="956">
      <c r="A956" s="10" t="n"/>
      <c r="B956" s="4" t="n"/>
      <c r="C956" s="11">
        <f>IF(B956="","",IFERROR(VLOOKUP(B956,商品マスタ!$A$2:$B$201,2,FALSE),"コード未登録"))</f>
        <v/>
      </c>
      <c r="D956" s="4" t="n"/>
      <c r="E956" s="4" t="n"/>
      <c r="F956" s="3" t="n"/>
    </row>
    <row r="957">
      <c r="A957" s="10" t="n"/>
      <c r="B957" s="4" t="n"/>
      <c r="C957" s="11">
        <f>IF(B957="","",IFERROR(VLOOKUP(B957,商品マスタ!$A$2:$B$201,2,FALSE),"コード未登録"))</f>
        <v/>
      </c>
      <c r="D957" s="4" t="n"/>
      <c r="E957" s="4" t="n"/>
      <c r="F957" s="3" t="n"/>
    </row>
    <row r="958">
      <c r="A958" s="10" t="n"/>
      <c r="B958" s="4" t="n"/>
      <c r="C958" s="11">
        <f>IF(B958="","",IFERROR(VLOOKUP(B958,商品マスタ!$A$2:$B$201,2,FALSE),"コード未登録"))</f>
        <v/>
      </c>
      <c r="D958" s="4" t="n"/>
      <c r="E958" s="4" t="n"/>
      <c r="F958" s="3" t="n"/>
    </row>
    <row r="959">
      <c r="A959" s="10" t="n"/>
      <c r="B959" s="4" t="n"/>
      <c r="C959" s="11">
        <f>IF(B959="","",IFERROR(VLOOKUP(B959,商品マスタ!$A$2:$B$201,2,FALSE),"コード未登録"))</f>
        <v/>
      </c>
      <c r="D959" s="4" t="n"/>
      <c r="E959" s="4" t="n"/>
      <c r="F959" s="3" t="n"/>
    </row>
    <row r="960">
      <c r="A960" s="10" t="n"/>
      <c r="B960" s="4" t="n"/>
      <c r="C960" s="11">
        <f>IF(B960="","",IFERROR(VLOOKUP(B960,商品マスタ!$A$2:$B$201,2,FALSE),"コード未登録"))</f>
        <v/>
      </c>
      <c r="D960" s="4" t="n"/>
      <c r="E960" s="4" t="n"/>
      <c r="F960" s="3" t="n"/>
    </row>
    <row r="961">
      <c r="A961" s="10" t="n"/>
      <c r="B961" s="4" t="n"/>
      <c r="C961" s="11">
        <f>IF(B961="","",IFERROR(VLOOKUP(B961,商品マスタ!$A$2:$B$201,2,FALSE),"コード未登録"))</f>
        <v/>
      </c>
      <c r="D961" s="4" t="n"/>
      <c r="E961" s="4" t="n"/>
      <c r="F961" s="3" t="n"/>
    </row>
    <row r="962">
      <c r="A962" s="10" t="n"/>
      <c r="B962" s="4" t="n"/>
      <c r="C962" s="11">
        <f>IF(B962="","",IFERROR(VLOOKUP(B962,商品マスタ!$A$2:$B$201,2,FALSE),"コード未登録"))</f>
        <v/>
      </c>
      <c r="D962" s="4" t="n"/>
      <c r="E962" s="4" t="n"/>
      <c r="F962" s="3" t="n"/>
    </row>
    <row r="963">
      <c r="A963" s="10" t="n"/>
      <c r="B963" s="4" t="n"/>
      <c r="C963" s="11">
        <f>IF(B963="","",IFERROR(VLOOKUP(B963,商品マスタ!$A$2:$B$201,2,FALSE),"コード未登録"))</f>
        <v/>
      </c>
      <c r="D963" s="4" t="n"/>
      <c r="E963" s="4" t="n"/>
      <c r="F963" s="3" t="n"/>
    </row>
    <row r="964">
      <c r="A964" s="10" t="n"/>
      <c r="B964" s="4" t="n"/>
      <c r="C964" s="11">
        <f>IF(B964="","",IFERROR(VLOOKUP(B964,商品マスタ!$A$2:$B$201,2,FALSE),"コード未登録"))</f>
        <v/>
      </c>
      <c r="D964" s="4" t="n"/>
      <c r="E964" s="4" t="n"/>
      <c r="F964" s="3" t="n"/>
    </row>
    <row r="965">
      <c r="A965" s="10" t="n"/>
      <c r="B965" s="4" t="n"/>
      <c r="C965" s="11">
        <f>IF(B965="","",IFERROR(VLOOKUP(B965,商品マスタ!$A$2:$B$201,2,FALSE),"コード未登録"))</f>
        <v/>
      </c>
      <c r="D965" s="4" t="n"/>
      <c r="E965" s="4" t="n"/>
      <c r="F965" s="3" t="n"/>
    </row>
    <row r="966">
      <c r="A966" s="10" t="n"/>
      <c r="B966" s="4" t="n"/>
      <c r="C966" s="11">
        <f>IF(B966="","",IFERROR(VLOOKUP(B966,商品マスタ!$A$2:$B$201,2,FALSE),"コード未登録"))</f>
        <v/>
      </c>
      <c r="D966" s="4" t="n"/>
      <c r="E966" s="4" t="n"/>
      <c r="F966" s="3" t="n"/>
    </row>
    <row r="967">
      <c r="A967" s="10" t="n"/>
      <c r="B967" s="4" t="n"/>
      <c r="C967" s="11">
        <f>IF(B967="","",IFERROR(VLOOKUP(B967,商品マスタ!$A$2:$B$201,2,FALSE),"コード未登録"))</f>
        <v/>
      </c>
      <c r="D967" s="4" t="n"/>
      <c r="E967" s="4" t="n"/>
      <c r="F967" s="3" t="n"/>
    </row>
    <row r="968">
      <c r="A968" s="10" t="n"/>
      <c r="B968" s="4" t="n"/>
      <c r="C968" s="11">
        <f>IF(B968="","",IFERROR(VLOOKUP(B968,商品マスタ!$A$2:$B$201,2,FALSE),"コード未登録"))</f>
        <v/>
      </c>
      <c r="D968" s="4" t="n"/>
      <c r="E968" s="4" t="n"/>
      <c r="F968" s="3" t="n"/>
    </row>
    <row r="969">
      <c r="A969" s="10" t="n"/>
      <c r="B969" s="4" t="n"/>
      <c r="C969" s="11">
        <f>IF(B969="","",IFERROR(VLOOKUP(B969,商品マスタ!$A$2:$B$201,2,FALSE),"コード未登録"))</f>
        <v/>
      </c>
      <c r="D969" s="4" t="n"/>
      <c r="E969" s="4" t="n"/>
      <c r="F969" s="3" t="n"/>
    </row>
    <row r="970">
      <c r="A970" s="10" t="n"/>
      <c r="B970" s="4" t="n"/>
      <c r="C970" s="11">
        <f>IF(B970="","",IFERROR(VLOOKUP(B970,商品マスタ!$A$2:$B$201,2,FALSE),"コード未登録"))</f>
        <v/>
      </c>
      <c r="D970" s="4" t="n"/>
      <c r="E970" s="4" t="n"/>
      <c r="F970" s="3" t="n"/>
    </row>
    <row r="971">
      <c r="A971" s="10" t="n"/>
      <c r="B971" s="4" t="n"/>
      <c r="C971" s="11">
        <f>IF(B971="","",IFERROR(VLOOKUP(B971,商品マスタ!$A$2:$B$201,2,FALSE),"コード未登録"))</f>
        <v/>
      </c>
      <c r="D971" s="4" t="n"/>
      <c r="E971" s="4" t="n"/>
      <c r="F971" s="3" t="n"/>
    </row>
    <row r="972">
      <c r="A972" s="10" t="n"/>
      <c r="B972" s="4" t="n"/>
      <c r="C972" s="11">
        <f>IF(B972="","",IFERROR(VLOOKUP(B972,商品マスタ!$A$2:$B$201,2,FALSE),"コード未登録"))</f>
        <v/>
      </c>
      <c r="D972" s="4" t="n"/>
      <c r="E972" s="4" t="n"/>
      <c r="F972" s="3" t="n"/>
    </row>
    <row r="973">
      <c r="A973" s="10" t="n"/>
      <c r="B973" s="4" t="n"/>
      <c r="C973" s="11">
        <f>IF(B973="","",IFERROR(VLOOKUP(B973,商品マスタ!$A$2:$B$201,2,FALSE),"コード未登録"))</f>
        <v/>
      </c>
      <c r="D973" s="4" t="n"/>
      <c r="E973" s="4" t="n"/>
      <c r="F973" s="3" t="n"/>
    </row>
    <row r="974">
      <c r="A974" s="10" t="n"/>
      <c r="B974" s="4" t="n"/>
      <c r="C974" s="11">
        <f>IF(B974="","",IFERROR(VLOOKUP(B974,商品マスタ!$A$2:$B$201,2,FALSE),"コード未登録"))</f>
        <v/>
      </c>
      <c r="D974" s="4" t="n"/>
      <c r="E974" s="4" t="n"/>
      <c r="F974" s="3" t="n"/>
    </row>
    <row r="975">
      <c r="A975" s="10" t="n"/>
      <c r="B975" s="4" t="n"/>
      <c r="C975" s="11">
        <f>IF(B975="","",IFERROR(VLOOKUP(B975,商品マスタ!$A$2:$B$201,2,FALSE),"コード未登録"))</f>
        <v/>
      </c>
      <c r="D975" s="4" t="n"/>
      <c r="E975" s="4" t="n"/>
      <c r="F975" s="3" t="n"/>
    </row>
    <row r="976">
      <c r="A976" s="10" t="n"/>
      <c r="B976" s="4" t="n"/>
      <c r="C976" s="11">
        <f>IF(B976="","",IFERROR(VLOOKUP(B976,商品マスタ!$A$2:$B$201,2,FALSE),"コード未登録"))</f>
        <v/>
      </c>
      <c r="D976" s="4" t="n"/>
      <c r="E976" s="4" t="n"/>
      <c r="F976" s="3" t="n"/>
    </row>
    <row r="977">
      <c r="A977" s="10" t="n"/>
      <c r="B977" s="4" t="n"/>
      <c r="C977" s="11">
        <f>IF(B977="","",IFERROR(VLOOKUP(B977,商品マスタ!$A$2:$B$201,2,FALSE),"コード未登録"))</f>
        <v/>
      </c>
      <c r="D977" s="4" t="n"/>
      <c r="E977" s="4" t="n"/>
      <c r="F977" s="3" t="n"/>
    </row>
    <row r="978">
      <c r="A978" s="10" t="n"/>
      <c r="B978" s="4" t="n"/>
      <c r="C978" s="11">
        <f>IF(B978="","",IFERROR(VLOOKUP(B978,商品マスタ!$A$2:$B$201,2,FALSE),"コード未登録"))</f>
        <v/>
      </c>
      <c r="D978" s="4" t="n"/>
      <c r="E978" s="4" t="n"/>
      <c r="F978" s="3" t="n"/>
    </row>
    <row r="979">
      <c r="A979" s="10" t="n"/>
      <c r="B979" s="4" t="n"/>
      <c r="C979" s="11">
        <f>IF(B979="","",IFERROR(VLOOKUP(B979,商品マスタ!$A$2:$B$201,2,FALSE),"コード未登録"))</f>
        <v/>
      </c>
      <c r="D979" s="4" t="n"/>
      <c r="E979" s="4" t="n"/>
      <c r="F979" s="3" t="n"/>
    </row>
    <row r="980">
      <c r="A980" s="10" t="n"/>
      <c r="B980" s="4" t="n"/>
      <c r="C980" s="11">
        <f>IF(B980="","",IFERROR(VLOOKUP(B980,商品マスタ!$A$2:$B$201,2,FALSE),"コード未登録"))</f>
        <v/>
      </c>
      <c r="D980" s="4" t="n"/>
      <c r="E980" s="4" t="n"/>
      <c r="F980" s="3" t="n"/>
    </row>
    <row r="981">
      <c r="A981" s="10" t="n"/>
      <c r="B981" s="4" t="n"/>
      <c r="C981" s="11">
        <f>IF(B981="","",IFERROR(VLOOKUP(B981,商品マスタ!$A$2:$B$201,2,FALSE),"コード未登録"))</f>
        <v/>
      </c>
      <c r="D981" s="4" t="n"/>
      <c r="E981" s="4" t="n"/>
      <c r="F981" s="3" t="n"/>
    </row>
    <row r="982">
      <c r="A982" s="10" t="n"/>
      <c r="B982" s="4" t="n"/>
      <c r="C982" s="11">
        <f>IF(B982="","",IFERROR(VLOOKUP(B982,商品マスタ!$A$2:$B$201,2,FALSE),"コード未登録"))</f>
        <v/>
      </c>
      <c r="D982" s="4" t="n"/>
      <c r="E982" s="4" t="n"/>
      <c r="F982" s="3" t="n"/>
    </row>
    <row r="983">
      <c r="A983" s="10" t="n"/>
      <c r="B983" s="4" t="n"/>
      <c r="C983" s="11">
        <f>IF(B983="","",IFERROR(VLOOKUP(B983,商品マスタ!$A$2:$B$201,2,FALSE),"コード未登録"))</f>
        <v/>
      </c>
      <c r="D983" s="4" t="n"/>
      <c r="E983" s="4" t="n"/>
      <c r="F983" s="3" t="n"/>
    </row>
    <row r="984">
      <c r="A984" s="10" t="n"/>
      <c r="B984" s="4" t="n"/>
      <c r="C984" s="11">
        <f>IF(B984="","",IFERROR(VLOOKUP(B984,商品マスタ!$A$2:$B$201,2,FALSE),"コード未登録"))</f>
        <v/>
      </c>
      <c r="D984" s="4" t="n"/>
      <c r="E984" s="4" t="n"/>
      <c r="F984" s="3" t="n"/>
    </row>
    <row r="985">
      <c r="A985" s="10" t="n"/>
      <c r="B985" s="4" t="n"/>
      <c r="C985" s="11">
        <f>IF(B985="","",IFERROR(VLOOKUP(B985,商品マスタ!$A$2:$B$201,2,FALSE),"コード未登録"))</f>
        <v/>
      </c>
      <c r="D985" s="4" t="n"/>
      <c r="E985" s="4" t="n"/>
      <c r="F985" s="3" t="n"/>
    </row>
    <row r="986">
      <c r="A986" s="10" t="n"/>
      <c r="B986" s="4" t="n"/>
      <c r="C986" s="11">
        <f>IF(B986="","",IFERROR(VLOOKUP(B986,商品マスタ!$A$2:$B$201,2,FALSE),"コード未登録"))</f>
        <v/>
      </c>
      <c r="D986" s="4" t="n"/>
      <c r="E986" s="4" t="n"/>
      <c r="F986" s="3" t="n"/>
    </row>
    <row r="987">
      <c r="A987" s="10" t="n"/>
      <c r="B987" s="4" t="n"/>
      <c r="C987" s="11">
        <f>IF(B987="","",IFERROR(VLOOKUP(B987,商品マスタ!$A$2:$B$201,2,FALSE),"コード未登録"))</f>
        <v/>
      </c>
      <c r="D987" s="4" t="n"/>
      <c r="E987" s="4" t="n"/>
      <c r="F987" s="3" t="n"/>
    </row>
    <row r="988">
      <c r="A988" s="10" t="n"/>
      <c r="B988" s="4" t="n"/>
      <c r="C988" s="11">
        <f>IF(B988="","",IFERROR(VLOOKUP(B988,商品マスタ!$A$2:$B$201,2,FALSE),"コード未登録"))</f>
        <v/>
      </c>
      <c r="D988" s="4" t="n"/>
      <c r="E988" s="4" t="n"/>
      <c r="F988" s="3" t="n"/>
    </row>
    <row r="989">
      <c r="A989" s="10" t="n"/>
      <c r="B989" s="4" t="n"/>
      <c r="C989" s="11">
        <f>IF(B989="","",IFERROR(VLOOKUP(B989,商品マスタ!$A$2:$B$201,2,FALSE),"コード未登録"))</f>
        <v/>
      </c>
      <c r="D989" s="4" t="n"/>
      <c r="E989" s="4" t="n"/>
      <c r="F989" s="3" t="n"/>
    </row>
    <row r="990">
      <c r="A990" s="10" t="n"/>
      <c r="B990" s="4" t="n"/>
      <c r="C990" s="11">
        <f>IF(B990="","",IFERROR(VLOOKUP(B990,商品マスタ!$A$2:$B$201,2,FALSE),"コード未登録"))</f>
        <v/>
      </c>
      <c r="D990" s="4" t="n"/>
      <c r="E990" s="4" t="n"/>
      <c r="F990" s="3" t="n"/>
    </row>
    <row r="991">
      <c r="A991" s="10" t="n"/>
      <c r="B991" s="4" t="n"/>
      <c r="C991" s="11">
        <f>IF(B991="","",IFERROR(VLOOKUP(B991,商品マスタ!$A$2:$B$201,2,FALSE),"コード未登録"))</f>
        <v/>
      </c>
      <c r="D991" s="4" t="n"/>
      <c r="E991" s="4" t="n"/>
      <c r="F991" s="3" t="n"/>
    </row>
    <row r="992">
      <c r="A992" s="10" t="n"/>
      <c r="B992" s="4" t="n"/>
      <c r="C992" s="11">
        <f>IF(B992="","",IFERROR(VLOOKUP(B992,商品マスタ!$A$2:$B$201,2,FALSE),"コード未登録"))</f>
        <v/>
      </c>
      <c r="D992" s="4" t="n"/>
      <c r="E992" s="4" t="n"/>
      <c r="F992" s="3" t="n"/>
    </row>
    <row r="993">
      <c r="A993" s="10" t="n"/>
      <c r="B993" s="4" t="n"/>
      <c r="C993" s="11">
        <f>IF(B993="","",IFERROR(VLOOKUP(B993,商品マスタ!$A$2:$B$201,2,FALSE),"コード未登録"))</f>
        <v/>
      </c>
      <c r="D993" s="4" t="n"/>
      <c r="E993" s="4" t="n"/>
      <c r="F993" s="3" t="n"/>
    </row>
    <row r="994">
      <c r="A994" s="10" t="n"/>
      <c r="B994" s="4" t="n"/>
      <c r="C994" s="11">
        <f>IF(B994="","",IFERROR(VLOOKUP(B994,商品マスタ!$A$2:$B$201,2,FALSE),"コード未登録"))</f>
        <v/>
      </c>
      <c r="D994" s="4" t="n"/>
      <c r="E994" s="4" t="n"/>
      <c r="F994" s="3" t="n"/>
    </row>
    <row r="995">
      <c r="A995" s="10" t="n"/>
      <c r="B995" s="4" t="n"/>
      <c r="C995" s="11">
        <f>IF(B995="","",IFERROR(VLOOKUP(B995,商品マスタ!$A$2:$B$201,2,FALSE),"コード未登録"))</f>
        <v/>
      </c>
      <c r="D995" s="4" t="n"/>
      <c r="E995" s="4" t="n"/>
      <c r="F995" s="3" t="n"/>
    </row>
    <row r="996">
      <c r="A996" s="10" t="n"/>
      <c r="B996" s="4" t="n"/>
      <c r="C996" s="11">
        <f>IF(B996="","",IFERROR(VLOOKUP(B996,商品マスタ!$A$2:$B$201,2,FALSE),"コード未登録"))</f>
        <v/>
      </c>
      <c r="D996" s="4" t="n"/>
      <c r="E996" s="4" t="n"/>
      <c r="F996" s="3" t="n"/>
    </row>
    <row r="997">
      <c r="A997" s="10" t="n"/>
      <c r="B997" s="4" t="n"/>
      <c r="C997" s="11">
        <f>IF(B997="","",IFERROR(VLOOKUP(B997,商品マスタ!$A$2:$B$201,2,FALSE),"コード未登録"))</f>
        <v/>
      </c>
      <c r="D997" s="4" t="n"/>
      <c r="E997" s="4" t="n"/>
      <c r="F997" s="3" t="n"/>
    </row>
    <row r="998">
      <c r="A998" s="10" t="n"/>
      <c r="B998" s="4" t="n"/>
      <c r="C998" s="11">
        <f>IF(B998="","",IFERROR(VLOOKUP(B998,商品マスタ!$A$2:$B$201,2,FALSE),"コード未登録"))</f>
        <v/>
      </c>
      <c r="D998" s="4" t="n"/>
      <c r="E998" s="4" t="n"/>
      <c r="F998" s="3" t="n"/>
    </row>
    <row r="999">
      <c r="A999" s="10" t="n"/>
      <c r="B999" s="4" t="n"/>
      <c r="C999" s="11">
        <f>IF(B999="","",IFERROR(VLOOKUP(B999,商品マスタ!$A$2:$B$201,2,FALSE),"コード未登録"))</f>
        <v/>
      </c>
      <c r="D999" s="4" t="n"/>
      <c r="E999" s="4" t="n"/>
      <c r="F999" s="3" t="n"/>
    </row>
    <row r="1000">
      <c r="A1000" s="10" t="n"/>
      <c r="B1000" s="4" t="n"/>
      <c r="C1000" s="11">
        <f>IF(B1000="","",IFERROR(VLOOKUP(B1000,商品マスタ!$A$2:$B$201,2,FALSE),"コード未登録"))</f>
        <v/>
      </c>
      <c r="D1000" s="4" t="n"/>
      <c r="E1000" s="4" t="n"/>
      <c r="F1000" s="3" t="n"/>
    </row>
    <row r="1001">
      <c r="A1001" s="10" t="n"/>
      <c r="B1001" s="4" t="n"/>
      <c r="C1001" s="11">
        <f>IF(B1001="","",IFERROR(VLOOKUP(B1001,商品マスタ!$A$2:$B$201,2,FALSE),"コード未登録"))</f>
        <v/>
      </c>
      <c r="D1001" s="4" t="n"/>
      <c r="E1001" s="4" t="n"/>
      <c r="F1001" s="3" t="n"/>
    </row>
  </sheetData>
  <autoFilter ref="A1:F1001"/>
  <conditionalFormatting sqref="A2:F1001">
    <cfRule type="expression" priority="1" dxfId="1">
      <formula>$C2="コード未登録"</formula>
    </cfRule>
  </conditionalFormatting>
  <dataValidations count="2">
    <dataValidation sqref="B2:B1001" showDropDown="0" showInputMessage="0" showErrorMessage="0" allowBlank="1" type="list">
      <formula1>=商品マスタ!$A$2:$A$201</formula1>
    </dataValidation>
    <dataValidation sqref="D2:D1001" showDropDown="0" showInputMessage="0" showErrorMessage="0" allowBlank="1" type="list">
      <formula1>"入庫,出庫,調整"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8" customWidth="1" min="3" max="3"/>
    <col width="8" customWidth="1" min="4" max="4"/>
    <col width="10" customWidth="1" min="5" max="5"/>
    <col width="11" customWidth="1" min="6" max="6"/>
    <col width="9" customWidth="1" min="7" max="7"/>
    <col width="10" customWidth="1" min="8" max="8"/>
  </cols>
  <sheetData>
    <row r="1">
      <c r="A1" s="1" t="inlineStr">
        <is>
          <t>発注リスト（現在庫が発注点以下の商品。自動で並ぶ）</t>
        </is>
      </c>
    </row>
    <row r="3">
      <c r="A3" s="2" t="inlineStr">
        <is>
          <t>商品コード</t>
        </is>
      </c>
      <c r="B3" s="2" t="inlineStr">
        <is>
          <t>商品名</t>
        </is>
      </c>
      <c r="C3" s="2" t="inlineStr">
        <is>
          <t>現在庫</t>
        </is>
      </c>
      <c r="D3" s="2" t="inlineStr">
        <is>
          <t>発注点</t>
        </is>
      </c>
      <c r="E3" s="2" t="inlineStr">
        <is>
          <t>発注ロット</t>
        </is>
      </c>
      <c r="F3" s="2" t="inlineStr">
        <is>
          <t>推奨発注数</t>
        </is>
      </c>
      <c r="G3" s="2" t="inlineStr">
        <is>
          <t>仕入単価</t>
        </is>
      </c>
      <c r="H3" s="2" t="inlineStr">
        <is>
          <t>概算金額</t>
        </is>
      </c>
      <c r="J3" t="inlineStr">
        <is>
          <t>このシートは入力不要。印刷してそのまま発注に使えます。</t>
        </is>
      </c>
    </row>
    <row r="4">
      <c r="A4" s="6">
        <f>IFERROR(INDEX(商品マスタ!$A$2:$A$201,MATCH(1,商品マスタ!$O$2:$O$201,0)),"")</f>
        <v/>
      </c>
      <c r="B4" s="11">
        <f>IF(A4="","",INDEX(商品マスタ!$B$2:$B$201,MATCH(1,商品マスタ!$O$2:$O$201,0)))</f>
        <v/>
      </c>
      <c r="C4" s="6">
        <f>IF(A4="","",INDEX(商品マスタ!$K$2:$K$201,MATCH(1,商品マスタ!$O$2:$O$201,0)))</f>
        <v/>
      </c>
      <c r="D4" s="6">
        <f>IF(A4="","",INDEX(商品マスタ!$E$2:$E$201,MATCH(1,商品マスタ!$O$2:$O$201,0)))</f>
        <v/>
      </c>
      <c r="E4" s="6">
        <f>IF(A4="","",INDEX(商品マスタ!$F$2:$F$201,MATCH(1,商品マスタ!$O$2:$O$201,0)))</f>
        <v/>
      </c>
      <c r="F4" s="6">
        <f>IF(A4="","",INDEX(商品マスタ!$M$2:$M$201,MATCH(1,商品マスタ!$O$2:$O$201,0)))</f>
        <v/>
      </c>
      <c r="G4" s="7">
        <f>IF(A4="","",INDEX(商品マスタ!$G$2:$G$201,MATCH(1,商品マスタ!$O$2:$O$201,0)))</f>
        <v/>
      </c>
      <c r="H4" s="7">
        <f>IF(A4="","",F4*G4)</f>
        <v/>
      </c>
    </row>
    <row r="5">
      <c r="A5" s="6">
        <f>IFERROR(INDEX(商品マスタ!$A$2:$A$201,MATCH(2,商品マスタ!$O$2:$O$201,0)),"")</f>
        <v/>
      </c>
      <c r="B5" s="11">
        <f>IF(A5="","",INDEX(商品マスタ!$B$2:$B$201,MATCH(2,商品マスタ!$O$2:$O$201,0)))</f>
        <v/>
      </c>
      <c r="C5" s="6">
        <f>IF(A5="","",INDEX(商品マスタ!$K$2:$K$201,MATCH(2,商品マスタ!$O$2:$O$201,0)))</f>
        <v/>
      </c>
      <c r="D5" s="6">
        <f>IF(A5="","",INDEX(商品マスタ!$E$2:$E$201,MATCH(2,商品マスタ!$O$2:$O$201,0)))</f>
        <v/>
      </c>
      <c r="E5" s="6">
        <f>IF(A5="","",INDEX(商品マスタ!$F$2:$F$201,MATCH(2,商品マスタ!$O$2:$O$201,0)))</f>
        <v/>
      </c>
      <c r="F5" s="6">
        <f>IF(A5="","",INDEX(商品マスタ!$M$2:$M$201,MATCH(2,商品マスタ!$O$2:$O$201,0)))</f>
        <v/>
      </c>
      <c r="G5" s="7">
        <f>IF(A5="","",INDEX(商品マスタ!$G$2:$G$201,MATCH(2,商品マスタ!$O$2:$O$201,0)))</f>
        <v/>
      </c>
      <c r="H5" s="7">
        <f>IF(A5="","",F5*G5)</f>
        <v/>
      </c>
    </row>
    <row r="6">
      <c r="A6" s="6">
        <f>IFERROR(INDEX(商品マスタ!$A$2:$A$201,MATCH(3,商品マスタ!$O$2:$O$201,0)),"")</f>
        <v/>
      </c>
      <c r="B6" s="11">
        <f>IF(A6="","",INDEX(商品マスタ!$B$2:$B$201,MATCH(3,商品マスタ!$O$2:$O$201,0)))</f>
        <v/>
      </c>
      <c r="C6" s="6">
        <f>IF(A6="","",INDEX(商品マスタ!$K$2:$K$201,MATCH(3,商品マスタ!$O$2:$O$201,0)))</f>
        <v/>
      </c>
      <c r="D6" s="6">
        <f>IF(A6="","",INDEX(商品マスタ!$E$2:$E$201,MATCH(3,商品マスタ!$O$2:$O$201,0)))</f>
        <v/>
      </c>
      <c r="E6" s="6">
        <f>IF(A6="","",INDEX(商品マスタ!$F$2:$F$201,MATCH(3,商品マスタ!$O$2:$O$201,0)))</f>
        <v/>
      </c>
      <c r="F6" s="6">
        <f>IF(A6="","",INDEX(商品マスタ!$M$2:$M$201,MATCH(3,商品マスタ!$O$2:$O$201,0)))</f>
        <v/>
      </c>
      <c r="G6" s="7">
        <f>IF(A6="","",INDEX(商品マスタ!$G$2:$G$201,MATCH(3,商品マスタ!$O$2:$O$201,0)))</f>
        <v/>
      </c>
      <c r="H6" s="7">
        <f>IF(A6="","",F6*G6)</f>
        <v/>
      </c>
    </row>
    <row r="7">
      <c r="A7" s="6">
        <f>IFERROR(INDEX(商品マスタ!$A$2:$A$201,MATCH(4,商品マスタ!$O$2:$O$201,0)),"")</f>
        <v/>
      </c>
      <c r="B7" s="11">
        <f>IF(A7="","",INDEX(商品マスタ!$B$2:$B$201,MATCH(4,商品マスタ!$O$2:$O$201,0)))</f>
        <v/>
      </c>
      <c r="C7" s="6">
        <f>IF(A7="","",INDEX(商品マスタ!$K$2:$K$201,MATCH(4,商品マスタ!$O$2:$O$201,0)))</f>
        <v/>
      </c>
      <c r="D7" s="6">
        <f>IF(A7="","",INDEX(商品マスタ!$E$2:$E$201,MATCH(4,商品マスタ!$O$2:$O$201,0)))</f>
        <v/>
      </c>
      <c r="E7" s="6">
        <f>IF(A7="","",INDEX(商品マスタ!$F$2:$F$201,MATCH(4,商品マスタ!$O$2:$O$201,0)))</f>
        <v/>
      </c>
      <c r="F7" s="6">
        <f>IF(A7="","",INDEX(商品マスタ!$M$2:$M$201,MATCH(4,商品マスタ!$O$2:$O$201,0)))</f>
        <v/>
      </c>
      <c r="G7" s="7">
        <f>IF(A7="","",INDEX(商品マスタ!$G$2:$G$201,MATCH(4,商品マスタ!$O$2:$O$201,0)))</f>
        <v/>
      </c>
      <c r="H7" s="7">
        <f>IF(A7="","",F7*G7)</f>
        <v/>
      </c>
    </row>
    <row r="8">
      <c r="A8" s="6">
        <f>IFERROR(INDEX(商品マスタ!$A$2:$A$201,MATCH(5,商品マスタ!$O$2:$O$201,0)),"")</f>
        <v/>
      </c>
      <c r="B8" s="11">
        <f>IF(A8="","",INDEX(商品マスタ!$B$2:$B$201,MATCH(5,商品マスタ!$O$2:$O$201,0)))</f>
        <v/>
      </c>
      <c r="C8" s="6">
        <f>IF(A8="","",INDEX(商品マスタ!$K$2:$K$201,MATCH(5,商品マスタ!$O$2:$O$201,0)))</f>
        <v/>
      </c>
      <c r="D8" s="6">
        <f>IF(A8="","",INDEX(商品マスタ!$E$2:$E$201,MATCH(5,商品マスタ!$O$2:$O$201,0)))</f>
        <v/>
      </c>
      <c r="E8" s="6">
        <f>IF(A8="","",INDEX(商品マスタ!$F$2:$F$201,MATCH(5,商品マスタ!$O$2:$O$201,0)))</f>
        <v/>
      </c>
      <c r="F8" s="6">
        <f>IF(A8="","",INDEX(商品マスタ!$M$2:$M$201,MATCH(5,商品マスタ!$O$2:$O$201,0)))</f>
        <v/>
      </c>
      <c r="G8" s="7">
        <f>IF(A8="","",INDEX(商品マスタ!$G$2:$G$201,MATCH(5,商品マスタ!$O$2:$O$201,0)))</f>
        <v/>
      </c>
      <c r="H8" s="7">
        <f>IF(A8="","",F8*G8)</f>
        <v/>
      </c>
    </row>
    <row r="9">
      <c r="A9" s="6">
        <f>IFERROR(INDEX(商品マスタ!$A$2:$A$201,MATCH(6,商品マスタ!$O$2:$O$201,0)),"")</f>
        <v/>
      </c>
      <c r="B9" s="11">
        <f>IF(A9="","",INDEX(商品マスタ!$B$2:$B$201,MATCH(6,商品マスタ!$O$2:$O$201,0)))</f>
        <v/>
      </c>
      <c r="C9" s="6">
        <f>IF(A9="","",INDEX(商品マスタ!$K$2:$K$201,MATCH(6,商品マスタ!$O$2:$O$201,0)))</f>
        <v/>
      </c>
      <c r="D9" s="6">
        <f>IF(A9="","",INDEX(商品マスタ!$E$2:$E$201,MATCH(6,商品マスタ!$O$2:$O$201,0)))</f>
        <v/>
      </c>
      <c r="E9" s="6">
        <f>IF(A9="","",INDEX(商品マスタ!$F$2:$F$201,MATCH(6,商品マスタ!$O$2:$O$201,0)))</f>
        <v/>
      </c>
      <c r="F9" s="6">
        <f>IF(A9="","",INDEX(商品マスタ!$M$2:$M$201,MATCH(6,商品マスタ!$O$2:$O$201,0)))</f>
        <v/>
      </c>
      <c r="G9" s="7">
        <f>IF(A9="","",INDEX(商品マスタ!$G$2:$G$201,MATCH(6,商品マスタ!$O$2:$O$201,0)))</f>
        <v/>
      </c>
      <c r="H9" s="7">
        <f>IF(A9="","",F9*G9)</f>
        <v/>
      </c>
    </row>
    <row r="10">
      <c r="A10" s="6">
        <f>IFERROR(INDEX(商品マスタ!$A$2:$A$201,MATCH(7,商品マスタ!$O$2:$O$201,0)),"")</f>
        <v/>
      </c>
      <c r="B10" s="11">
        <f>IF(A10="","",INDEX(商品マスタ!$B$2:$B$201,MATCH(7,商品マスタ!$O$2:$O$201,0)))</f>
        <v/>
      </c>
      <c r="C10" s="6">
        <f>IF(A10="","",INDEX(商品マスタ!$K$2:$K$201,MATCH(7,商品マスタ!$O$2:$O$201,0)))</f>
        <v/>
      </c>
      <c r="D10" s="6">
        <f>IF(A10="","",INDEX(商品マスタ!$E$2:$E$201,MATCH(7,商品マスタ!$O$2:$O$201,0)))</f>
        <v/>
      </c>
      <c r="E10" s="6">
        <f>IF(A10="","",INDEX(商品マスタ!$F$2:$F$201,MATCH(7,商品マスタ!$O$2:$O$201,0)))</f>
        <v/>
      </c>
      <c r="F10" s="6">
        <f>IF(A10="","",INDEX(商品マスタ!$M$2:$M$201,MATCH(7,商品マスタ!$O$2:$O$201,0)))</f>
        <v/>
      </c>
      <c r="G10" s="7">
        <f>IF(A10="","",INDEX(商品マスタ!$G$2:$G$201,MATCH(7,商品マスタ!$O$2:$O$201,0)))</f>
        <v/>
      </c>
      <c r="H10" s="7">
        <f>IF(A10="","",F10*G10)</f>
        <v/>
      </c>
    </row>
    <row r="11">
      <c r="A11" s="6">
        <f>IFERROR(INDEX(商品マスタ!$A$2:$A$201,MATCH(8,商品マスタ!$O$2:$O$201,0)),"")</f>
        <v/>
      </c>
      <c r="B11" s="11">
        <f>IF(A11="","",INDEX(商品マスタ!$B$2:$B$201,MATCH(8,商品マスタ!$O$2:$O$201,0)))</f>
        <v/>
      </c>
      <c r="C11" s="6">
        <f>IF(A11="","",INDEX(商品マスタ!$K$2:$K$201,MATCH(8,商品マスタ!$O$2:$O$201,0)))</f>
        <v/>
      </c>
      <c r="D11" s="6">
        <f>IF(A11="","",INDEX(商品マスタ!$E$2:$E$201,MATCH(8,商品マスタ!$O$2:$O$201,0)))</f>
        <v/>
      </c>
      <c r="E11" s="6">
        <f>IF(A11="","",INDEX(商品マスタ!$F$2:$F$201,MATCH(8,商品マスタ!$O$2:$O$201,0)))</f>
        <v/>
      </c>
      <c r="F11" s="6">
        <f>IF(A11="","",INDEX(商品マスタ!$M$2:$M$201,MATCH(8,商品マスタ!$O$2:$O$201,0)))</f>
        <v/>
      </c>
      <c r="G11" s="7">
        <f>IF(A11="","",INDEX(商品マスタ!$G$2:$G$201,MATCH(8,商品マスタ!$O$2:$O$201,0)))</f>
        <v/>
      </c>
      <c r="H11" s="7">
        <f>IF(A11="","",F11*G11)</f>
        <v/>
      </c>
    </row>
    <row r="12">
      <c r="A12" s="6">
        <f>IFERROR(INDEX(商品マスタ!$A$2:$A$201,MATCH(9,商品マスタ!$O$2:$O$201,0)),"")</f>
        <v/>
      </c>
      <c r="B12" s="11">
        <f>IF(A12="","",INDEX(商品マスタ!$B$2:$B$201,MATCH(9,商品マスタ!$O$2:$O$201,0)))</f>
        <v/>
      </c>
      <c r="C12" s="6">
        <f>IF(A12="","",INDEX(商品マスタ!$K$2:$K$201,MATCH(9,商品マスタ!$O$2:$O$201,0)))</f>
        <v/>
      </c>
      <c r="D12" s="6">
        <f>IF(A12="","",INDEX(商品マスタ!$E$2:$E$201,MATCH(9,商品マスタ!$O$2:$O$201,0)))</f>
        <v/>
      </c>
      <c r="E12" s="6">
        <f>IF(A12="","",INDEX(商品マスタ!$F$2:$F$201,MATCH(9,商品マスタ!$O$2:$O$201,0)))</f>
        <v/>
      </c>
      <c r="F12" s="6">
        <f>IF(A12="","",INDEX(商品マスタ!$M$2:$M$201,MATCH(9,商品マスタ!$O$2:$O$201,0)))</f>
        <v/>
      </c>
      <c r="G12" s="7">
        <f>IF(A12="","",INDEX(商品マスタ!$G$2:$G$201,MATCH(9,商品マスタ!$O$2:$O$201,0)))</f>
        <v/>
      </c>
      <c r="H12" s="7">
        <f>IF(A12="","",F12*G12)</f>
        <v/>
      </c>
    </row>
    <row r="13">
      <c r="A13" s="6">
        <f>IFERROR(INDEX(商品マスタ!$A$2:$A$201,MATCH(10,商品マスタ!$O$2:$O$201,0)),"")</f>
        <v/>
      </c>
      <c r="B13" s="11">
        <f>IF(A13="","",INDEX(商品マスタ!$B$2:$B$201,MATCH(10,商品マスタ!$O$2:$O$201,0)))</f>
        <v/>
      </c>
      <c r="C13" s="6">
        <f>IF(A13="","",INDEX(商品マスタ!$K$2:$K$201,MATCH(10,商品マスタ!$O$2:$O$201,0)))</f>
        <v/>
      </c>
      <c r="D13" s="6">
        <f>IF(A13="","",INDEX(商品マスタ!$E$2:$E$201,MATCH(10,商品マスタ!$O$2:$O$201,0)))</f>
        <v/>
      </c>
      <c r="E13" s="6">
        <f>IF(A13="","",INDEX(商品マスタ!$F$2:$F$201,MATCH(10,商品マスタ!$O$2:$O$201,0)))</f>
        <v/>
      </c>
      <c r="F13" s="6">
        <f>IF(A13="","",INDEX(商品マスタ!$M$2:$M$201,MATCH(10,商品マスタ!$O$2:$O$201,0)))</f>
        <v/>
      </c>
      <c r="G13" s="7">
        <f>IF(A13="","",INDEX(商品マスタ!$G$2:$G$201,MATCH(10,商品マスタ!$O$2:$O$201,0)))</f>
        <v/>
      </c>
      <c r="H13" s="7">
        <f>IF(A13="","",F13*G13)</f>
        <v/>
      </c>
    </row>
    <row r="14">
      <c r="A14" s="6">
        <f>IFERROR(INDEX(商品マスタ!$A$2:$A$201,MATCH(11,商品マスタ!$O$2:$O$201,0)),"")</f>
        <v/>
      </c>
      <c r="B14" s="11">
        <f>IF(A14="","",INDEX(商品マスタ!$B$2:$B$201,MATCH(11,商品マスタ!$O$2:$O$201,0)))</f>
        <v/>
      </c>
      <c r="C14" s="6">
        <f>IF(A14="","",INDEX(商品マスタ!$K$2:$K$201,MATCH(11,商品マスタ!$O$2:$O$201,0)))</f>
        <v/>
      </c>
      <c r="D14" s="6">
        <f>IF(A14="","",INDEX(商品マスタ!$E$2:$E$201,MATCH(11,商品マスタ!$O$2:$O$201,0)))</f>
        <v/>
      </c>
      <c r="E14" s="6">
        <f>IF(A14="","",INDEX(商品マスタ!$F$2:$F$201,MATCH(11,商品マスタ!$O$2:$O$201,0)))</f>
        <v/>
      </c>
      <c r="F14" s="6">
        <f>IF(A14="","",INDEX(商品マスタ!$M$2:$M$201,MATCH(11,商品マスタ!$O$2:$O$201,0)))</f>
        <v/>
      </c>
      <c r="G14" s="7">
        <f>IF(A14="","",INDEX(商品マスタ!$G$2:$G$201,MATCH(11,商品マスタ!$O$2:$O$201,0)))</f>
        <v/>
      </c>
      <c r="H14" s="7">
        <f>IF(A14="","",F14*G14)</f>
        <v/>
      </c>
    </row>
    <row r="15">
      <c r="A15" s="6">
        <f>IFERROR(INDEX(商品マスタ!$A$2:$A$201,MATCH(12,商品マスタ!$O$2:$O$201,0)),"")</f>
        <v/>
      </c>
      <c r="B15" s="11">
        <f>IF(A15="","",INDEX(商品マスタ!$B$2:$B$201,MATCH(12,商品マスタ!$O$2:$O$201,0)))</f>
        <v/>
      </c>
      <c r="C15" s="6">
        <f>IF(A15="","",INDEX(商品マスタ!$K$2:$K$201,MATCH(12,商品マスタ!$O$2:$O$201,0)))</f>
        <v/>
      </c>
      <c r="D15" s="6">
        <f>IF(A15="","",INDEX(商品マスタ!$E$2:$E$201,MATCH(12,商品マスタ!$O$2:$O$201,0)))</f>
        <v/>
      </c>
      <c r="E15" s="6">
        <f>IF(A15="","",INDEX(商品マスタ!$F$2:$F$201,MATCH(12,商品マスタ!$O$2:$O$201,0)))</f>
        <v/>
      </c>
      <c r="F15" s="6">
        <f>IF(A15="","",INDEX(商品マスタ!$M$2:$M$201,MATCH(12,商品マスタ!$O$2:$O$201,0)))</f>
        <v/>
      </c>
      <c r="G15" s="7">
        <f>IF(A15="","",INDEX(商品マスタ!$G$2:$G$201,MATCH(12,商品マスタ!$O$2:$O$201,0)))</f>
        <v/>
      </c>
      <c r="H15" s="7">
        <f>IF(A15="","",F15*G15)</f>
        <v/>
      </c>
    </row>
    <row r="16">
      <c r="A16" s="6">
        <f>IFERROR(INDEX(商品マスタ!$A$2:$A$201,MATCH(13,商品マスタ!$O$2:$O$201,0)),"")</f>
        <v/>
      </c>
      <c r="B16" s="11">
        <f>IF(A16="","",INDEX(商品マスタ!$B$2:$B$201,MATCH(13,商品マスタ!$O$2:$O$201,0)))</f>
        <v/>
      </c>
      <c r="C16" s="6">
        <f>IF(A16="","",INDEX(商品マスタ!$K$2:$K$201,MATCH(13,商品マスタ!$O$2:$O$201,0)))</f>
        <v/>
      </c>
      <c r="D16" s="6">
        <f>IF(A16="","",INDEX(商品マスタ!$E$2:$E$201,MATCH(13,商品マスタ!$O$2:$O$201,0)))</f>
        <v/>
      </c>
      <c r="E16" s="6">
        <f>IF(A16="","",INDEX(商品マスタ!$F$2:$F$201,MATCH(13,商品マスタ!$O$2:$O$201,0)))</f>
        <v/>
      </c>
      <c r="F16" s="6">
        <f>IF(A16="","",INDEX(商品マスタ!$M$2:$M$201,MATCH(13,商品マスタ!$O$2:$O$201,0)))</f>
        <v/>
      </c>
      <c r="G16" s="7">
        <f>IF(A16="","",INDEX(商品マスタ!$G$2:$G$201,MATCH(13,商品マスタ!$O$2:$O$201,0)))</f>
        <v/>
      </c>
      <c r="H16" s="7">
        <f>IF(A16="","",F16*G16)</f>
        <v/>
      </c>
    </row>
    <row r="17">
      <c r="A17" s="6">
        <f>IFERROR(INDEX(商品マスタ!$A$2:$A$201,MATCH(14,商品マスタ!$O$2:$O$201,0)),"")</f>
        <v/>
      </c>
      <c r="B17" s="11">
        <f>IF(A17="","",INDEX(商品マスタ!$B$2:$B$201,MATCH(14,商品マスタ!$O$2:$O$201,0)))</f>
        <v/>
      </c>
      <c r="C17" s="6">
        <f>IF(A17="","",INDEX(商品マスタ!$K$2:$K$201,MATCH(14,商品マスタ!$O$2:$O$201,0)))</f>
        <v/>
      </c>
      <c r="D17" s="6">
        <f>IF(A17="","",INDEX(商品マスタ!$E$2:$E$201,MATCH(14,商品マスタ!$O$2:$O$201,0)))</f>
        <v/>
      </c>
      <c r="E17" s="6">
        <f>IF(A17="","",INDEX(商品マスタ!$F$2:$F$201,MATCH(14,商品マスタ!$O$2:$O$201,0)))</f>
        <v/>
      </c>
      <c r="F17" s="6">
        <f>IF(A17="","",INDEX(商品マスタ!$M$2:$M$201,MATCH(14,商品マスタ!$O$2:$O$201,0)))</f>
        <v/>
      </c>
      <c r="G17" s="7">
        <f>IF(A17="","",INDEX(商品マスタ!$G$2:$G$201,MATCH(14,商品マスタ!$O$2:$O$201,0)))</f>
        <v/>
      </c>
      <c r="H17" s="7">
        <f>IF(A17="","",F17*G17)</f>
        <v/>
      </c>
    </row>
    <row r="18">
      <c r="A18" s="6">
        <f>IFERROR(INDEX(商品マスタ!$A$2:$A$201,MATCH(15,商品マスタ!$O$2:$O$201,0)),"")</f>
        <v/>
      </c>
      <c r="B18" s="11">
        <f>IF(A18="","",INDEX(商品マスタ!$B$2:$B$201,MATCH(15,商品マスタ!$O$2:$O$201,0)))</f>
        <v/>
      </c>
      <c r="C18" s="6">
        <f>IF(A18="","",INDEX(商品マスタ!$K$2:$K$201,MATCH(15,商品マスタ!$O$2:$O$201,0)))</f>
        <v/>
      </c>
      <c r="D18" s="6">
        <f>IF(A18="","",INDEX(商品マスタ!$E$2:$E$201,MATCH(15,商品マスタ!$O$2:$O$201,0)))</f>
        <v/>
      </c>
      <c r="E18" s="6">
        <f>IF(A18="","",INDEX(商品マスタ!$F$2:$F$201,MATCH(15,商品マスタ!$O$2:$O$201,0)))</f>
        <v/>
      </c>
      <c r="F18" s="6">
        <f>IF(A18="","",INDEX(商品マスタ!$M$2:$M$201,MATCH(15,商品マスタ!$O$2:$O$201,0)))</f>
        <v/>
      </c>
      <c r="G18" s="7">
        <f>IF(A18="","",INDEX(商品マスタ!$G$2:$G$201,MATCH(15,商品マスタ!$O$2:$O$201,0)))</f>
        <v/>
      </c>
      <c r="H18" s="7">
        <f>IF(A18="","",F18*G18)</f>
        <v/>
      </c>
    </row>
    <row r="19">
      <c r="A19" s="6">
        <f>IFERROR(INDEX(商品マスタ!$A$2:$A$201,MATCH(16,商品マスタ!$O$2:$O$201,0)),"")</f>
        <v/>
      </c>
      <c r="B19" s="11">
        <f>IF(A19="","",INDEX(商品マスタ!$B$2:$B$201,MATCH(16,商品マスタ!$O$2:$O$201,0)))</f>
        <v/>
      </c>
      <c r="C19" s="6">
        <f>IF(A19="","",INDEX(商品マスタ!$K$2:$K$201,MATCH(16,商品マスタ!$O$2:$O$201,0)))</f>
        <v/>
      </c>
      <c r="D19" s="6">
        <f>IF(A19="","",INDEX(商品マスタ!$E$2:$E$201,MATCH(16,商品マスタ!$O$2:$O$201,0)))</f>
        <v/>
      </c>
      <c r="E19" s="6">
        <f>IF(A19="","",INDEX(商品マスタ!$F$2:$F$201,MATCH(16,商品マスタ!$O$2:$O$201,0)))</f>
        <v/>
      </c>
      <c r="F19" s="6">
        <f>IF(A19="","",INDEX(商品マスタ!$M$2:$M$201,MATCH(16,商品マスタ!$O$2:$O$201,0)))</f>
        <v/>
      </c>
      <c r="G19" s="7">
        <f>IF(A19="","",INDEX(商品マスタ!$G$2:$G$201,MATCH(16,商品マスタ!$O$2:$O$201,0)))</f>
        <v/>
      </c>
      <c r="H19" s="7">
        <f>IF(A19="","",F19*G19)</f>
        <v/>
      </c>
    </row>
    <row r="20">
      <c r="A20" s="6">
        <f>IFERROR(INDEX(商品マスタ!$A$2:$A$201,MATCH(17,商品マスタ!$O$2:$O$201,0)),"")</f>
        <v/>
      </c>
      <c r="B20" s="11">
        <f>IF(A20="","",INDEX(商品マスタ!$B$2:$B$201,MATCH(17,商品マスタ!$O$2:$O$201,0)))</f>
        <v/>
      </c>
      <c r="C20" s="6">
        <f>IF(A20="","",INDEX(商品マスタ!$K$2:$K$201,MATCH(17,商品マスタ!$O$2:$O$201,0)))</f>
        <v/>
      </c>
      <c r="D20" s="6">
        <f>IF(A20="","",INDEX(商品マスタ!$E$2:$E$201,MATCH(17,商品マスタ!$O$2:$O$201,0)))</f>
        <v/>
      </c>
      <c r="E20" s="6">
        <f>IF(A20="","",INDEX(商品マスタ!$F$2:$F$201,MATCH(17,商品マスタ!$O$2:$O$201,0)))</f>
        <v/>
      </c>
      <c r="F20" s="6">
        <f>IF(A20="","",INDEX(商品マスタ!$M$2:$M$201,MATCH(17,商品マスタ!$O$2:$O$201,0)))</f>
        <v/>
      </c>
      <c r="G20" s="7">
        <f>IF(A20="","",INDEX(商品マスタ!$G$2:$G$201,MATCH(17,商品マスタ!$O$2:$O$201,0)))</f>
        <v/>
      </c>
      <c r="H20" s="7">
        <f>IF(A20="","",F20*G20)</f>
        <v/>
      </c>
    </row>
    <row r="21">
      <c r="A21" s="6">
        <f>IFERROR(INDEX(商品マスタ!$A$2:$A$201,MATCH(18,商品マスタ!$O$2:$O$201,0)),"")</f>
        <v/>
      </c>
      <c r="B21" s="11">
        <f>IF(A21="","",INDEX(商品マスタ!$B$2:$B$201,MATCH(18,商品マスタ!$O$2:$O$201,0)))</f>
        <v/>
      </c>
      <c r="C21" s="6">
        <f>IF(A21="","",INDEX(商品マスタ!$K$2:$K$201,MATCH(18,商品マスタ!$O$2:$O$201,0)))</f>
        <v/>
      </c>
      <c r="D21" s="6">
        <f>IF(A21="","",INDEX(商品マスタ!$E$2:$E$201,MATCH(18,商品マスタ!$O$2:$O$201,0)))</f>
        <v/>
      </c>
      <c r="E21" s="6">
        <f>IF(A21="","",INDEX(商品マスタ!$F$2:$F$201,MATCH(18,商品マスタ!$O$2:$O$201,0)))</f>
        <v/>
      </c>
      <c r="F21" s="6">
        <f>IF(A21="","",INDEX(商品マスタ!$M$2:$M$201,MATCH(18,商品マスタ!$O$2:$O$201,0)))</f>
        <v/>
      </c>
      <c r="G21" s="7">
        <f>IF(A21="","",INDEX(商品マスタ!$G$2:$G$201,MATCH(18,商品マスタ!$O$2:$O$201,0)))</f>
        <v/>
      </c>
      <c r="H21" s="7">
        <f>IF(A21="","",F21*G21)</f>
        <v/>
      </c>
    </row>
    <row r="22">
      <c r="A22" s="6">
        <f>IFERROR(INDEX(商品マスタ!$A$2:$A$201,MATCH(19,商品マスタ!$O$2:$O$201,0)),"")</f>
        <v/>
      </c>
      <c r="B22" s="11">
        <f>IF(A22="","",INDEX(商品マスタ!$B$2:$B$201,MATCH(19,商品マスタ!$O$2:$O$201,0)))</f>
        <v/>
      </c>
      <c r="C22" s="6">
        <f>IF(A22="","",INDEX(商品マスタ!$K$2:$K$201,MATCH(19,商品マスタ!$O$2:$O$201,0)))</f>
        <v/>
      </c>
      <c r="D22" s="6">
        <f>IF(A22="","",INDEX(商品マスタ!$E$2:$E$201,MATCH(19,商品マスタ!$O$2:$O$201,0)))</f>
        <v/>
      </c>
      <c r="E22" s="6">
        <f>IF(A22="","",INDEX(商品マスタ!$F$2:$F$201,MATCH(19,商品マスタ!$O$2:$O$201,0)))</f>
        <v/>
      </c>
      <c r="F22" s="6">
        <f>IF(A22="","",INDEX(商品マスタ!$M$2:$M$201,MATCH(19,商品マスタ!$O$2:$O$201,0)))</f>
        <v/>
      </c>
      <c r="G22" s="7">
        <f>IF(A22="","",INDEX(商品マスタ!$G$2:$G$201,MATCH(19,商品マスタ!$O$2:$O$201,0)))</f>
        <v/>
      </c>
      <c r="H22" s="7">
        <f>IF(A22="","",F22*G22)</f>
        <v/>
      </c>
    </row>
    <row r="23">
      <c r="A23" s="6">
        <f>IFERROR(INDEX(商品マスタ!$A$2:$A$201,MATCH(20,商品マスタ!$O$2:$O$201,0)),"")</f>
        <v/>
      </c>
      <c r="B23" s="11">
        <f>IF(A23="","",INDEX(商品マスタ!$B$2:$B$201,MATCH(20,商品マスタ!$O$2:$O$201,0)))</f>
        <v/>
      </c>
      <c r="C23" s="6">
        <f>IF(A23="","",INDEX(商品マスタ!$K$2:$K$201,MATCH(20,商品マスタ!$O$2:$O$201,0)))</f>
        <v/>
      </c>
      <c r="D23" s="6">
        <f>IF(A23="","",INDEX(商品マスタ!$E$2:$E$201,MATCH(20,商品マスタ!$O$2:$O$201,0)))</f>
        <v/>
      </c>
      <c r="E23" s="6">
        <f>IF(A23="","",INDEX(商品マスタ!$F$2:$F$201,MATCH(20,商品マスタ!$O$2:$O$201,0)))</f>
        <v/>
      </c>
      <c r="F23" s="6">
        <f>IF(A23="","",INDEX(商品マスタ!$M$2:$M$201,MATCH(20,商品マスタ!$O$2:$O$201,0)))</f>
        <v/>
      </c>
      <c r="G23" s="7">
        <f>IF(A23="","",INDEX(商品マスタ!$G$2:$G$201,MATCH(20,商品マスタ!$O$2:$O$201,0)))</f>
        <v/>
      </c>
      <c r="H23" s="7">
        <f>IF(A23="","",F23*G23)</f>
        <v/>
      </c>
    </row>
    <row r="24">
      <c r="A24" s="6">
        <f>IFERROR(INDEX(商品マスタ!$A$2:$A$201,MATCH(21,商品マスタ!$O$2:$O$201,0)),"")</f>
        <v/>
      </c>
      <c r="B24" s="11">
        <f>IF(A24="","",INDEX(商品マスタ!$B$2:$B$201,MATCH(21,商品マスタ!$O$2:$O$201,0)))</f>
        <v/>
      </c>
      <c r="C24" s="6">
        <f>IF(A24="","",INDEX(商品マスタ!$K$2:$K$201,MATCH(21,商品マスタ!$O$2:$O$201,0)))</f>
        <v/>
      </c>
      <c r="D24" s="6">
        <f>IF(A24="","",INDEX(商品マスタ!$E$2:$E$201,MATCH(21,商品マスタ!$O$2:$O$201,0)))</f>
        <v/>
      </c>
      <c r="E24" s="6">
        <f>IF(A24="","",INDEX(商品マスタ!$F$2:$F$201,MATCH(21,商品マスタ!$O$2:$O$201,0)))</f>
        <v/>
      </c>
      <c r="F24" s="6">
        <f>IF(A24="","",INDEX(商品マスタ!$M$2:$M$201,MATCH(21,商品マスタ!$O$2:$O$201,0)))</f>
        <v/>
      </c>
      <c r="G24" s="7">
        <f>IF(A24="","",INDEX(商品マスタ!$G$2:$G$201,MATCH(21,商品マスタ!$O$2:$O$201,0)))</f>
        <v/>
      </c>
      <c r="H24" s="7">
        <f>IF(A24="","",F24*G24)</f>
        <v/>
      </c>
    </row>
    <row r="25">
      <c r="A25" s="6">
        <f>IFERROR(INDEX(商品マスタ!$A$2:$A$201,MATCH(22,商品マスタ!$O$2:$O$201,0)),"")</f>
        <v/>
      </c>
      <c r="B25" s="11">
        <f>IF(A25="","",INDEX(商品マスタ!$B$2:$B$201,MATCH(22,商品マスタ!$O$2:$O$201,0)))</f>
        <v/>
      </c>
      <c r="C25" s="6">
        <f>IF(A25="","",INDEX(商品マスタ!$K$2:$K$201,MATCH(22,商品マスタ!$O$2:$O$201,0)))</f>
        <v/>
      </c>
      <c r="D25" s="6">
        <f>IF(A25="","",INDEX(商品マスタ!$E$2:$E$201,MATCH(22,商品マスタ!$O$2:$O$201,0)))</f>
        <v/>
      </c>
      <c r="E25" s="6">
        <f>IF(A25="","",INDEX(商品マスタ!$F$2:$F$201,MATCH(22,商品マスタ!$O$2:$O$201,0)))</f>
        <v/>
      </c>
      <c r="F25" s="6">
        <f>IF(A25="","",INDEX(商品マスタ!$M$2:$M$201,MATCH(22,商品マスタ!$O$2:$O$201,0)))</f>
        <v/>
      </c>
      <c r="G25" s="7">
        <f>IF(A25="","",INDEX(商品マスタ!$G$2:$G$201,MATCH(22,商品マスタ!$O$2:$O$201,0)))</f>
        <v/>
      </c>
      <c r="H25" s="7">
        <f>IF(A25="","",F25*G25)</f>
        <v/>
      </c>
    </row>
    <row r="26">
      <c r="A26" s="6">
        <f>IFERROR(INDEX(商品マスタ!$A$2:$A$201,MATCH(23,商品マスタ!$O$2:$O$201,0)),"")</f>
        <v/>
      </c>
      <c r="B26" s="11">
        <f>IF(A26="","",INDEX(商品マスタ!$B$2:$B$201,MATCH(23,商品マスタ!$O$2:$O$201,0)))</f>
        <v/>
      </c>
      <c r="C26" s="6">
        <f>IF(A26="","",INDEX(商品マスタ!$K$2:$K$201,MATCH(23,商品マスタ!$O$2:$O$201,0)))</f>
        <v/>
      </c>
      <c r="D26" s="6">
        <f>IF(A26="","",INDEX(商品マスタ!$E$2:$E$201,MATCH(23,商品マスタ!$O$2:$O$201,0)))</f>
        <v/>
      </c>
      <c r="E26" s="6">
        <f>IF(A26="","",INDEX(商品マスタ!$F$2:$F$201,MATCH(23,商品マスタ!$O$2:$O$201,0)))</f>
        <v/>
      </c>
      <c r="F26" s="6">
        <f>IF(A26="","",INDEX(商品マスタ!$M$2:$M$201,MATCH(23,商品マスタ!$O$2:$O$201,0)))</f>
        <v/>
      </c>
      <c r="G26" s="7">
        <f>IF(A26="","",INDEX(商品マスタ!$G$2:$G$201,MATCH(23,商品マスタ!$O$2:$O$201,0)))</f>
        <v/>
      </c>
      <c r="H26" s="7">
        <f>IF(A26="","",F26*G26)</f>
        <v/>
      </c>
    </row>
    <row r="27">
      <c r="A27" s="6">
        <f>IFERROR(INDEX(商品マスタ!$A$2:$A$201,MATCH(24,商品マスタ!$O$2:$O$201,0)),"")</f>
        <v/>
      </c>
      <c r="B27" s="11">
        <f>IF(A27="","",INDEX(商品マスタ!$B$2:$B$201,MATCH(24,商品マスタ!$O$2:$O$201,0)))</f>
        <v/>
      </c>
      <c r="C27" s="6">
        <f>IF(A27="","",INDEX(商品マスタ!$K$2:$K$201,MATCH(24,商品マスタ!$O$2:$O$201,0)))</f>
        <v/>
      </c>
      <c r="D27" s="6">
        <f>IF(A27="","",INDEX(商品マスタ!$E$2:$E$201,MATCH(24,商品マスタ!$O$2:$O$201,0)))</f>
        <v/>
      </c>
      <c r="E27" s="6">
        <f>IF(A27="","",INDEX(商品マスタ!$F$2:$F$201,MATCH(24,商品マスタ!$O$2:$O$201,0)))</f>
        <v/>
      </c>
      <c r="F27" s="6">
        <f>IF(A27="","",INDEX(商品マスタ!$M$2:$M$201,MATCH(24,商品マスタ!$O$2:$O$201,0)))</f>
        <v/>
      </c>
      <c r="G27" s="7">
        <f>IF(A27="","",INDEX(商品マスタ!$G$2:$G$201,MATCH(24,商品マスタ!$O$2:$O$201,0)))</f>
        <v/>
      </c>
      <c r="H27" s="7">
        <f>IF(A27="","",F27*G27)</f>
        <v/>
      </c>
    </row>
    <row r="28">
      <c r="A28" s="6">
        <f>IFERROR(INDEX(商品マスタ!$A$2:$A$201,MATCH(25,商品マスタ!$O$2:$O$201,0)),"")</f>
        <v/>
      </c>
      <c r="B28" s="11">
        <f>IF(A28="","",INDEX(商品マスタ!$B$2:$B$201,MATCH(25,商品マスタ!$O$2:$O$201,0)))</f>
        <v/>
      </c>
      <c r="C28" s="6">
        <f>IF(A28="","",INDEX(商品マスタ!$K$2:$K$201,MATCH(25,商品マスタ!$O$2:$O$201,0)))</f>
        <v/>
      </c>
      <c r="D28" s="6">
        <f>IF(A28="","",INDEX(商品マスタ!$E$2:$E$201,MATCH(25,商品マスタ!$O$2:$O$201,0)))</f>
        <v/>
      </c>
      <c r="E28" s="6">
        <f>IF(A28="","",INDEX(商品マスタ!$F$2:$F$201,MATCH(25,商品マスタ!$O$2:$O$201,0)))</f>
        <v/>
      </c>
      <c r="F28" s="6">
        <f>IF(A28="","",INDEX(商品マスタ!$M$2:$M$201,MATCH(25,商品マスタ!$O$2:$O$201,0)))</f>
        <v/>
      </c>
      <c r="G28" s="7">
        <f>IF(A28="","",INDEX(商品マスタ!$G$2:$G$201,MATCH(25,商品マスタ!$O$2:$O$201,0)))</f>
        <v/>
      </c>
      <c r="H28" s="7">
        <f>IF(A28="","",F28*G28)</f>
        <v/>
      </c>
    </row>
    <row r="29">
      <c r="A29" s="6">
        <f>IFERROR(INDEX(商品マスタ!$A$2:$A$201,MATCH(26,商品マスタ!$O$2:$O$201,0)),"")</f>
        <v/>
      </c>
      <c r="B29" s="11">
        <f>IF(A29="","",INDEX(商品マスタ!$B$2:$B$201,MATCH(26,商品マスタ!$O$2:$O$201,0)))</f>
        <v/>
      </c>
      <c r="C29" s="6">
        <f>IF(A29="","",INDEX(商品マスタ!$K$2:$K$201,MATCH(26,商品マスタ!$O$2:$O$201,0)))</f>
        <v/>
      </c>
      <c r="D29" s="6">
        <f>IF(A29="","",INDEX(商品マスタ!$E$2:$E$201,MATCH(26,商品マスタ!$O$2:$O$201,0)))</f>
        <v/>
      </c>
      <c r="E29" s="6">
        <f>IF(A29="","",INDEX(商品マスタ!$F$2:$F$201,MATCH(26,商品マスタ!$O$2:$O$201,0)))</f>
        <v/>
      </c>
      <c r="F29" s="6">
        <f>IF(A29="","",INDEX(商品マスタ!$M$2:$M$201,MATCH(26,商品マスタ!$O$2:$O$201,0)))</f>
        <v/>
      </c>
      <c r="G29" s="7">
        <f>IF(A29="","",INDEX(商品マスタ!$G$2:$G$201,MATCH(26,商品マスタ!$O$2:$O$201,0)))</f>
        <v/>
      </c>
      <c r="H29" s="7">
        <f>IF(A29="","",F29*G29)</f>
        <v/>
      </c>
    </row>
    <row r="30">
      <c r="A30" s="6">
        <f>IFERROR(INDEX(商品マスタ!$A$2:$A$201,MATCH(27,商品マスタ!$O$2:$O$201,0)),"")</f>
        <v/>
      </c>
      <c r="B30" s="11">
        <f>IF(A30="","",INDEX(商品マスタ!$B$2:$B$201,MATCH(27,商品マスタ!$O$2:$O$201,0)))</f>
        <v/>
      </c>
      <c r="C30" s="6">
        <f>IF(A30="","",INDEX(商品マスタ!$K$2:$K$201,MATCH(27,商品マスタ!$O$2:$O$201,0)))</f>
        <v/>
      </c>
      <c r="D30" s="6">
        <f>IF(A30="","",INDEX(商品マスタ!$E$2:$E$201,MATCH(27,商品マスタ!$O$2:$O$201,0)))</f>
        <v/>
      </c>
      <c r="E30" s="6">
        <f>IF(A30="","",INDEX(商品マスタ!$F$2:$F$201,MATCH(27,商品マスタ!$O$2:$O$201,0)))</f>
        <v/>
      </c>
      <c r="F30" s="6">
        <f>IF(A30="","",INDEX(商品マスタ!$M$2:$M$201,MATCH(27,商品マスタ!$O$2:$O$201,0)))</f>
        <v/>
      </c>
      <c r="G30" s="7">
        <f>IF(A30="","",INDEX(商品マスタ!$G$2:$G$201,MATCH(27,商品マスタ!$O$2:$O$201,0)))</f>
        <v/>
      </c>
      <c r="H30" s="7">
        <f>IF(A30="","",F30*G30)</f>
        <v/>
      </c>
    </row>
    <row r="31">
      <c r="A31" s="6">
        <f>IFERROR(INDEX(商品マスタ!$A$2:$A$201,MATCH(28,商品マスタ!$O$2:$O$201,0)),"")</f>
        <v/>
      </c>
      <c r="B31" s="11">
        <f>IF(A31="","",INDEX(商品マスタ!$B$2:$B$201,MATCH(28,商品マスタ!$O$2:$O$201,0)))</f>
        <v/>
      </c>
      <c r="C31" s="6">
        <f>IF(A31="","",INDEX(商品マスタ!$K$2:$K$201,MATCH(28,商品マスタ!$O$2:$O$201,0)))</f>
        <v/>
      </c>
      <c r="D31" s="6">
        <f>IF(A31="","",INDEX(商品マスタ!$E$2:$E$201,MATCH(28,商品マスタ!$O$2:$O$201,0)))</f>
        <v/>
      </c>
      <c r="E31" s="6">
        <f>IF(A31="","",INDEX(商品マスタ!$F$2:$F$201,MATCH(28,商品マスタ!$O$2:$O$201,0)))</f>
        <v/>
      </c>
      <c r="F31" s="6">
        <f>IF(A31="","",INDEX(商品マスタ!$M$2:$M$201,MATCH(28,商品マスタ!$O$2:$O$201,0)))</f>
        <v/>
      </c>
      <c r="G31" s="7">
        <f>IF(A31="","",INDEX(商品マスタ!$G$2:$G$201,MATCH(28,商品マスタ!$O$2:$O$201,0)))</f>
        <v/>
      </c>
      <c r="H31" s="7">
        <f>IF(A31="","",F31*G31)</f>
        <v/>
      </c>
    </row>
    <row r="32">
      <c r="A32" s="6">
        <f>IFERROR(INDEX(商品マスタ!$A$2:$A$201,MATCH(29,商品マスタ!$O$2:$O$201,0)),"")</f>
        <v/>
      </c>
      <c r="B32" s="11">
        <f>IF(A32="","",INDEX(商品マスタ!$B$2:$B$201,MATCH(29,商品マスタ!$O$2:$O$201,0)))</f>
        <v/>
      </c>
      <c r="C32" s="6">
        <f>IF(A32="","",INDEX(商品マスタ!$K$2:$K$201,MATCH(29,商品マスタ!$O$2:$O$201,0)))</f>
        <v/>
      </c>
      <c r="D32" s="6">
        <f>IF(A32="","",INDEX(商品マスタ!$E$2:$E$201,MATCH(29,商品マスタ!$O$2:$O$201,0)))</f>
        <v/>
      </c>
      <c r="E32" s="6">
        <f>IF(A32="","",INDEX(商品マスタ!$F$2:$F$201,MATCH(29,商品マスタ!$O$2:$O$201,0)))</f>
        <v/>
      </c>
      <c r="F32" s="6">
        <f>IF(A32="","",INDEX(商品マスタ!$M$2:$M$201,MATCH(29,商品マスタ!$O$2:$O$201,0)))</f>
        <v/>
      </c>
      <c r="G32" s="7">
        <f>IF(A32="","",INDEX(商品マスタ!$G$2:$G$201,MATCH(29,商品マスタ!$O$2:$O$201,0)))</f>
        <v/>
      </c>
      <c r="H32" s="7">
        <f>IF(A32="","",F32*G32)</f>
        <v/>
      </c>
    </row>
    <row r="33">
      <c r="A33" s="6">
        <f>IFERROR(INDEX(商品マスタ!$A$2:$A$201,MATCH(30,商品マスタ!$O$2:$O$201,0)),"")</f>
        <v/>
      </c>
      <c r="B33" s="11">
        <f>IF(A33="","",INDEX(商品マスタ!$B$2:$B$201,MATCH(30,商品マスタ!$O$2:$O$201,0)))</f>
        <v/>
      </c>
      <c r="C33" s="6">
        <f>IF(A33="","",INDEX(商品マスタ!$K$2:$K$201,MATCH(30,商品マスタ!$O$2:$O$201,0)))</f>
        <v/>
      </c>
      <c r="D33" s="6">
        <f>IF(A33="","",INDEX(商品マスタ!$E$2:$E$201,MATCH(30,商品マスタ!$O$2:$O$201,0)))</f>
        <v/>
      </c>
      <c r="E33" s="6">
        <f>IF(A33="","",INDEX(商品マスタ!$F$2:$F$201,MATCH(30,商品マスタ!$O$2:$O$201,0)))</f>
        <v/>
      </c>
      <c r="F33" s="6">
        <f>IF(A33="","",INDEX(商品マスタ!$M$2:$M$201,MATCH(30,商品マスタ!$O$2:$O$201,0)))</f>
        <v/>
      </c>
      <c r="G33" s="7">
        <f>IF(A33="","",INDEX(商品マスタ!$G$2:$G$201,MATCH(30,商品マスタ!$O$2:$O$201,0)))</f>
        <v/>
      </c>
      <c r="H33" s="7">
        <f>IF(A33="","",F33*G33)</f>
        <v/>
      </c>
    </row>
    <row r="34">
      <c r="A34" s="6">
        <f>IFERROR(INDEX(商品マスタ!$A$2:$A$201,MATCH(31,商品マスタ!$O$2:$O$201,0)),"")</f>
        <v/>
      </c>
      <c r="B34" s="11">
        <f>IF(A34="","",INDEX(商品マスタ!$B$2:$B$201,MATCH(31,商品マスタ!$O$2:$O$201,0)))</f>
        <v/>
      </c>
      <c r="C34" s="6">
        <f>IF(A34="","",INDEX(商品マスタ!$K$2:$K$201,MATCH(31,商品マスタ!$O$2:$O$201,0)))</f>
        <v/>
      </c>
      <c r="D34" s="6">
        <f>IF(A34="","",INDEX(商品マスタ!$E$2:$E$201,MATCH(31,商品マスタ!$O$2:$O$201,0)))</f>
        <v/>
      </c>
      <c r="E34" s="6">
        <f>IF(A34="","",INDEX(商品マスタ!$F$2:$F$201,MATCH(31,商品マスタ!$O$2:$O$201,0)))</f>
        <v/>
      </c>
      <c r="F34" s="6">
        <f>IF(A34="","",INDEX(商品マスタ!$M$2:$M$201,MATCH(31,商品マスタ!$O$2:$O$201,0)))</f>
        <v/>
      </c>
      <c r="G34" s="7">
        <f>IF(A34="","",INDEX(商品マスタ!$G$2:$G$201,MATCH(31,商品マスタ!$O$2:$O$201,0)))</f>
        <v/>
      </c>
      <c r="H34" s="7">
        <f>IF(A34="","",F34*G34)</f>
        <v/>
      </c>
    </row>
    <row r="35">
      <c r="A35" s="6">
        <f>IFERROR(INDEX(商品マスタ!$A$2:$A$201,MATCH(32,商品マスタ!$O$2:$O$201,0)),"")</f>
        <v/>
      </c>
      <c r="B35" s="11">
        <f>IF(A35="","",INDEX(商品マスタ!$B$2:$B$201,MATCH(32,商品マスタ!$O$2:$O$201,0)))</f>
        <v/>
      </c>
      <c r="C35" s="6">
        <f>IF(A35="","",INDEX(商品マスタ!$K$2:$K$201,MATCH(32,商品マスタ!$O$2:$O$201,0)))</f>
        <v/>
      </c>
      <c r="D35" s="6">
        <f>IF(A35="","",INDEX(商品マスタ!$E$2:$E$201,MATCH(32,商品マスタ!$O$2:$O$201,0)))</f>
        <v/>
      </c>
      <c r="E35" s="6">
        <f>IF(A35="","",INDEX(商品マスタ!$F$2:$F$201,MATCH(32,商品マスタ!$O$2:$O$201,0)))</f>
        <v/>
      </c>
      <c r="F35" s="6">
        <f>IF(A35="","",INDEX(商品マスタ!$M$2:$M$201,MATCH(32,商品マスタ!$O$2:$O$201,0)))</f>
        <v/>
      </c>
      <c r="G35" s="7">
        <f>IF(A35="","",INDEX(商品マスタ!$G$2:$G$201,MATCH(32,商品マスタ!$O$2:$O$201,0)))</f>
        <v/>
      </c>
      <c r="H35" s="7">
        <f>IF(A35="","",F35*G35)</f>
        <v/>
      </c>
    </row>
    <row r="36">
      <c r="A36" s="6">
        <f>IFERROR(INDEX(商品マスタ!$A$2:$A$201,MATCH(33,商品マスタ!$O$2:$O$201,0)),"")</f>
        <v/>
      </c>
      <c r="B36" s="11">
        <f>IF(A36="","",INDEX(商品マスタ!$B$2:$B$201,MATCH(33,商品マスタ!$O$2:$O$201,0)))</f>
        <v/>
      </c>
      <c r="C36" s="6">
        <f>IF(A36="","",INDEX(商品マスタ!$K$2:$K$201,MATCH(33,商品マスタ!$O$2:$O$201,0)))</f>
        <v/>
      </c>
      <c r="D36" s="6">
        <f>IF(A36="","",INDEX(商品マスタ!$E$2:$E$201,MATCH(33,商品マスタ!$O$2:$O$201,0)))</f>
        <v/>
      </c>
      <c r="E36" s="6">
        <f>IF(A36="","",INDEX(商品マスタ!$F$2:$F$201,MATCH(33,商品マスタ!$O$2:$O$201,0)))</f>
        <v/>
      </c>
      <c r="F36" s="6">
        <f>IF(A36="","",INDEX(商品マスタ!$M$2:$M$201,MATCH(33,商品マスタ!$O$2:$O$201,0)))</f>
        <v/>
      </c>
      <c r="G36" s="7">
        <f>IF(A36="","",INDEX(商品マスタ!$G$2:$G$201,MATCH(33,商品マスタ!$O$2:$O$201,0)))</f>
        <v/>
      </c>
      <c r="H36" s="7">
        <f>IF(A36="","",F36*G36)</f>
        <v/>
      </c>
    </row>
    <row r="37">
      <c r="A37" s="6">
        <f>IFERROR(INDEX(商品マスタ!$A$2:$A$201,MATCH(34,商品マスタ!$O$2:$O$201,0)),"")</f>
        <v/>
      </c>
      <c r="B37" s="11">
        <f>IF(A37="","",INDEX(商品マスタ!$B$2:$B$201,MATCH(34,商品マスタ!$O$2:$O$201,0)))</f>
        <v/>
      </c>
      <c r="C37" s="6">
        <f>IF(A37="","",INDEX(商品マスタ!$K$2:$K$201,MATCH(34,商品マスタ!$O$2:$O$201,0)))</f>
        <v/>
      </c>
      <c r="D37" s="6">
        <f>IF(A37="","",INDEX(商品マスタ!$E$2:$E$201,MATCH(34,商品マスタ!$O$2:$O$201,0)))</f>
        <v/>
      </c>
      <c r="E37" s="6">
        <f>IF(A37="","",INDEX(商品マスタ!$F$2:$F$201,MATCH(34,商品マスタ!$O$2:$O$201,0)))</f>
        <v/>
      </c>
      <c r="F37" s="6">
        <f>IF(A37="","",INDEX(商品マスタ!$M$2:$M$201,MATCH(34,商品マスタ!$O$2:$O$201,0)))</f>
        <v/>
      </c>
      <c r="G37" s="7">
        <f>IF(A37="","",INDEX(商品マスタ!$G$2:$G$201,MATCH(34,商品マスタ!$O$2:$O$201,0)))</f>
        <v/>
      </c>
      <c r="H37" s="7">
        <f>IF(A37="","",F37*G37)</f>
        <v/>
      </c>
    </row>
    <row r="38">
      <c r="A38" s="6">
        <f>IFERROR(INDEX(商品マスタ!$A$2:$A$201,MATCH(35,商品マスタ!$O$2:$O$201,0)),"")</f>
        <v/>
      </c>
      <c r="B38" s="11">
        <f>IF(A38="","",INDEX(商品マスタ!$B$2:$B$201,MATCH(35,商品マスタ!$O$2:$O$201,0)))</f>
        <v/>
      </c>
      <c r="C38" s="6">
        <f>IF(A38="","",INDEX(商品マスタ!$K$2:$K$201,MATCH(35,商品マスタ!$O$2:$O$201,0)))</f>
        <v/>
      </c>
      <c r="D38" s="6">
        <f>IF(A38="","",INDEX(商品マスタ!$E$2:$E$201,MATCH(35,商品マスタ!$O$2:$O$201,0)))</f>
        <v/>
      </c>
      <c r="E38" s="6">
        <f>IF(A38="","",INDEX(商品マスタ!$F$2:$F$201,MATCH(35,商品マスタ!$O$2:$O$201,0)))</f>
        <v/>
      </c>
      <c r="F38" s="6">
        <f>IF(A38="","",INDEX(商品マスタ!$M$2:$M$201,MATCH(35,商品マスタ!$O$2:$O$201,0)))</f>
        <v/>
      </c>
      <c r="G38" s="7">
        <f>IF(A38="","",INDEX(商品マスタ!$G$2:$G$201,MATCH(35,商品マスタ!$O$2:$O$201,0)))</f>
        <v/>
      </c>
      <c r="H38" s="7">
        <f>IF(A38="","",F38*G38)</f>
        <v/>
      </c>
    </row>
    <row r="39">
      <c r="A39" s="6">
        <f>IFERROR(INDEX(商品マスタ!$A$2:$A$201,MATCH(36,商品マスタ!$O$2:$O$201,0)),"")</f>
        <v/>
      </c>
      <c r="B39" s="11">
        <f>IF(A39="","",INDEX(商品マスタ!$B$2:$B$201,MATCH(36,商品マスタ!$O$2:$O$201,0)))</f>
        <v/>
      </c>
      <c r="C39" s="6">
        <f>IF(A39="","",INDEX(商品マスタ!$K$2:$K$201,MATCH(36,商品マスタ!$O$2:$O$201,0)))</f>
        <v/>
      </c>
      <c r="D39" s="6">
        <f>IF(A39="","",INDEX(商品マスタ!$E$2:$E$201,MATCH(36,商品マスタ!$O$2:$O$201,0)))</f>
        <v/>
      </c>
      <c r="E39" s="6">
        <f>IF(A39="","",INDEX(商品マスタ!$F$2:$F$201,MATCH(36,商品マスタ!$O$2:$O$201,0)))</f>
        <v/>
      </c>
      <c r="F39" s="6">
        <f>IF(A39="","",INDEX(商品マスタ!$M$2:$M$201,MATCH(36,商品マスタ!$O$2:$O$201,0)))</f>
        <v/>
      </c>
      <c r="G39" s="7">
        <f>IF(A39="","",INDEX(商品マスタ!$G$2:$G$201,MATCH(36,商品マスタ!$O$2:$O$201,0)))</f>
        <v/>
      </c>
      <c r="H39" s="7">
        <f>IF(A39="","",F39*G39)</f>
        <v/>
      </c>
    </row>
    <row r="40">
      <c r="A40" s="6">
        <f>IFERROR(INDEX(商品マスタ!$A$2:$A$201,MATCH(37,商品マスタ!$O$2:$O$201,0)),"")</f>
        <v/>
      </c>
      <c r="B40" s="11">
        <f>IF(A40="","",INDEX(商品マスタ!$B$2:$B$201,MATCH(37,商品マスタ!$O$2:$O$201,0)))</f>
        <v/>
      </c>
      <c r="C40" s="6">
        <f>IF(A40="","",INDEX(商品マスタ!$K$2:$K$201,MATCH(37,商品マスタ!$O$2:$O$201,0)))</f>
        <v/>
      </c>
      <c r="D40" s="6">
        <f>IF(A40="","",INDEX(商品マスタ!$E$2:$E$201,MATCH(37,商品マスタ!$O$2:$O$201,0)))</f>
        <v/>
      </c>
      <c r="E40" s="6">
        <f>IF(A40="","",INDEX(商品マスタ!$F$2:$F$201,MATCH(37,商品マスタ!$O$2:$O$201,0)))</f>
        <v/>
      </c>
      <c r="F40" s="6">
        <f>IF(A40="","",INDEX(商品マスタ!$M$2:$M$201,MATCH(37,商品マスタ!$O$2:$O$201,0)))</f>
        <v/>
      </c>
      <c r="G40" s="7">
        <f>IF(A40="","",INDEX(商品マスタ!$G$2:$G$201,MATCH(37,商品マスタ!$O$2:$O$201,0)))</f>
        <v/>
      </c>
      <c r="H40" s="7">
        <f>IF(A40="","",F40*G40)</f>
        <v/>
      </c>
    </row>
    <row r="41">
      <c r="A41" s="6">
        <f>IFERROR(INDEX(商品マスタ!$A$2:$A$201,MATCH(38,商品マスタ!$O$2:$O$201,0)),"")</f>
        <v/>
      </c>
      <c r="B41" s="11">
        <f>IF(A41="","",INDEX(商品マスタ!$B$2:$B$201,MATCH(38,商品マスタ!$O$2:$O$201,0)))</f>
        <v/>
      </c>
      <c r="C41" s="6">
        <f>IF(A41="","",INDEX(商品マスタ!$K$2:$K$201,MATCH(38,商品マスタ!$O$2:$O$201,0)))</f>
        <v/>
      </c>
      <c r="D41" s="6">
        <f>IF(A41="","",INDEX(商品マスタ!$E$2:$E$201,MATCH(38,商品マスタ!$O$2:$O$201,0)))</f>
        <v/>
      </c>
      <c r="E41" s="6">
        <f>IF(A41="","",INDEX(商品マスタ!$F$2:$F$201,MATCH(38,商品マスタ!$O$2:$O$201,0)))</f>
        <v/>
      </c>
      <c r="F41" s="6">
        <f>IF(A41="","",INDEX(商品マスタ!$M$2:$M$201,MATCH(38,商品マスタ!$O$2:$O$201,0)))</f>
        <v/>
      </c>
      <c r="G41" s="7">
        <f>IF(A41="","",INDEX(商品マスタ!$G$2:$G$201,MATCH(38,商品マスタ!$O$2:$O$201,0)))</f>
        <v/>
      </c>
      <c r="H41" s="7">
        <f>IF(A41="","",F41*G41)</f>
        <v/>
      </c>
    </row>
    <row r="42">
      <c r="A42" s="6">
        <f>IFERROR(INDEX(商品マスタ!$A$2:$A$201,MATCH(39,商品マスタ!$O$2:$O$201,0)),"")</f>
        <v/>
      </c>
      <c r="B42" s="11">
        <f>IF(A42="","",INDEX(商品マスタ!$B$2:$B$201,MATCH(39,商品マスタ!$O$2:$O$201,0)))</f>
        <v/>
      </c>
      <c r="C42" s="6">
        <f>IF(A42="","",INDEX(商品マスタ!$K$2:$K$201,MATCH(39,商品マスタ!$O$2:$O$201,0)))</f>
        <v/>
      </c>
      <c r="D42" s="6">
        <f>IF(A42="","",INDEX(商品マスタ!$E$2:$E$201,MATCH(39,商品マスタ!$O$2:$O$201,0)))</f>
        <v/>
      </c>
      <c r="E42" s="6">
        <f>IF(A42="","",INDEX(商品マスタ!$F$2:$F$201,MATCH(39,商品マスタ!$O$2:$O$201,0)))</f>
        <v/>
      </c>
      <c r="F42" s="6">
        <f>IF(A42="","",INDEX(商品マスタ!$M$2:$M$201,MATCH(39,商品マスタ!$O$2:$O$201,0)))</f>
        <v/>
      </c>
      <c r="G42" s="7">
        <f>IF(A42="","",INDEX(商品マスタ!$G$2:$G$201,MATCH(39,商品マスタ!$O$2:$O$201,0)))</f>
        <v/>
      </c>
      <c r="H42" s="7">
        <f>IF(A42="","",F42*G42)</f>
        <v/>
      </c>
    </row>
    <row r="43">
      <c r="A43" s="6">
        <f>IFERROR(INDEX(商品マスタ!$A$2:$A$201,MATCH(40,商品マスタ!$O$2:$O$201,0)),"")</f>
        <v/>
      </c>
      <c r="B43" s="11">
        <f>IF(A43="","",INDEX(商品マスタ!$B$2:$B$201,MATCH(40,商品マスタ!$O$2:$O$201,0)))</f>
        <v/>
      </c>
      <c r="C43" s="6">
        <f>IF(A43="","",INDEX(商品マスタ!$K$2:$K$201,MATCH(40,商品マスタ!$O$2:$O$201,0)))</f>
        <v/>
      </c>
      <c r="D43" s="6">
        <f>IF(A43="","",INDEX(商品マスタ!$E$2:$E$201,MATCH(40,商品マスタ!$O$2:$O$201,0)))</f>
        <v/>
      </c>
      <c r="E43" s="6">
        <f>IF(A43="","",INDEX(商品マスタ!$F$2:$F$201,MATCH(40,商品マスタ!$O$2:$O$201,0)))</f>
        <v/>
      </c>
      <c r="F43" s="6">
        <f>IF(A43="","",INDEX(商品マスタ!$M$2:$M$201,MATCH(40,商品マスタ!$O$2:$O$201,0)))</f>
        <v/>
      </c>
      <c r="G43" s="7">
        <f>IF(A43="","",INDEX(商品マスタ!$G$2:$G$201,MATCH(40,商品マスタ!$O$2:$O$201,0)))</f>
        <v/>
      </c>
      <c r="H43" s="7">
        <f>IF(A43="","",F43*G43)</f>
        <v/>
      </c>
    </row>
    <row r="44">
      <c r="A44" s="6">
        <f>IFERROR(INDEX(商品マスタ!$A$2:$A$201,MATCH(41,商品マスタ!$O$2:$O$201,0)),"")</f>
        <v/>
      </c>
      <c r="B44" s="11">
        <f>IF(A44="","",INDEX(商品マスタ!$B$2:$B$201,MATCH(41,商品マスタ!$O$2:$O$201,0)))</f>
        <v/>
      </c>
      <c r="C44" s="6">
        <f>IF(A44="","",INDEX(商品マスタ!$K$2:$K$201,MATCH(41,商品マスタ!$O$2:$O$201,0)))</f>
        <v/>
      </c>
      <c r="D44" s="6">
        <f>IF(A44="","",INDEX(商品マスタ!$E$2:$E$201,MATCH(41,商品マスタ!$O$2:$O$201,0)))</f>
        <v/>
      </c>
      <c r="E44" s="6">
        <f>IF(A44="","",INDEX(商品マスタ!$F$2:$F$201,MATCH(41,商品マスタ!$O$2:$O$201,0)))</f>
        <v/>
      </c>
      <c r="F44" s="6">
        <f>IF(A44="","",INDEX(商品マスタ!$M$2:$M$201,MATCH(41,商品マスタ!$O$2:$O$201,0)))</f>
        <v/>
      </c>
      <c r="G44" s="7">
        <f>IF(A44="","",INDEX(商品マスタ!$G$2:$G$201,MATCH(41,商品マスタ!$O$2:$O$201,0)))</f>
        <v/>
      </c>
      <c r="H44" s="7">
        <f>IF(A44="","",F44*G44)</f>
        <v/>
      </c>
    </row>
    <row r="45">
      <c r="A45" s="6">
        <f>IFERROR(INDEX(商品マスタ!$A$2:$A$201,MATCH(42,商品マスタ!$O$2:$O$201,0)),"")</f>
        <v/>
      </c>
      <c r="B45" s="11">
        <f>IF(A45="","",INDEX(商品マスタ!$B$2:$B$201,MATCH(42,商品マスタ!$O$2:$O$201,0)))</f>
        <v/>
      </c>
      <c r="C45" s="6">
        <f>IF(A45="","",INDEX(商品マスタ!$K$2:$K$201,MATCH(42,商品マスタ!$O$2:$O$201,0)))</f>
        <v/>
      </c>
      <c r="D45" s="6">
        <f>IF(A45="","",INDEX(商品マスタ!$E$2:$E$201,MATCH(42,商品マスタ!$O$2:$O$201,0)))</f>
        <v/>
      </c>
      <c r="E45" s="6">
        <f>IF(A45="","",INDEX(商品マスタ!$F$2:$F$201,MATCH(42,商品マスタ!$O$2:$O$201,0)))</f>
        <v/>
      </c>
      <c r="F45" s="6">
        <f>IF(A45="","",INDEX(商品マスタ!$M$2:$M$201,MATCH(42,商品マスタ!$O$2:$O$201,0)))</f>
        <v/>
      </c>
      <c r="G45" s="7">
        <f>IF(A45="","",INDEX(商品マスタ!$G$2:$G$201,MATCH(42,商品マスタ!$O$2:$O$201,0)))</f>
        <v/>
      </c>
      <c r="H45" s="7">
        <f>IF(A45="","",F45*G45)</f>
        <v/>
      </c>
    </row>
    <row r="46">
      <c r="A46" s="6">
        <f>IFERROR(INDEX(商品マスタ!$A$2:$A$201,MATCH(43,商品マスタ!$O$2:$O$201,0)),"")</f>
        <v/>
      </c>
      <c r="B46" s="11">
        <f>IF(A46="","",INDEX(商品マスタ!$B$2:$B$201,MATCH(43,商品マスタ!$O$2:$O$201,0)))</f>
        <v/>
      </c>
      <c r="C46" s="6">
        <f>IF(A46="","",INDEX(商品マスタ!$K$2:$K$201,MATCH(43,商品マスタ!$O$2:$O$201,0)))</f>
        <v/>
      </c>
      <c r="D46" s="6">
        <f>IF(A46="","",INDEX(商品マスタ!$E$2:$E$201,MATCH(43,商品マスタ!$O$2:$O$201,0)))</f>
        <v/>
      </c>
      <c r="E46" s="6">
        <f>IF(A46="","",INDEX(商品マスタ!$F$2:$F$201,MATCH(43,商品マスタ!$O$2:$O$201,0)))</f>
        <v/>
      </c>
      <c r="F46" s="6">
        <f>IF(A46="","",INDEX(商品マスタ!$M$2:$M$201,MATCH(43,商品マスタ!$O$2:$O$201,0)))</f>
        <v/>
      </c>
      <c r="G46" s="7">
        <f>IF(A46="","",INDEX(商品マスタ!$G$2:$G$201,MATCH(43,商品マスタ!$O$2:$O$201,0)))</f>
        <v/>
      </c>
      <c r="H46" s="7">
        <f>IF(A46="","",F46*G46)</f>
        <v/>
      </c>
    </row>
    <row r="47">
      <c r="A47" s="6">
        <f>IFERROR(INDEX(商品マスタ!$A$2:$A$201,MATCH(44,商品マスタ!$O$2:$O$201,0)),"")</f>
        <v/>
      </c>
      <c r="B47" s="11">
        <f>IF(A47="","",INDEX(商品マスタ!$B$2:$B$201,MATCH(44,商品マスタ!$O$2:$O$201,0)))</f>
        <v/>
      </c>
      <c r="C47" s="6">
        <f>IF(A47="","",INDEX(商品マスタ!$K$2:$K$201,MATCH(44,商品マスタ!$O$2:$O$201,0)))</f>
        <v/>
      </c>
      <c r="D47" s="6">
        <f>IF(A47="","",INDEX(商品マスタ!$E$2:$E$201,MATCH(44,商品マスタ!$O$2:$O$201,0)))</f>
        <v/>
      </c>
      <c r="E47" s="6">
        <f>IF(A47="","",INDEX(商品マスタ!$F$2:$F$201,MATCH(44,商品マスタ!$O$2:$O$201,0)))</f>
        <v/>
      </c>
      <c r="F47" s="6">
        <f>IF(A47="","",INDEX(商品マスタ!$M$2:$M$201,MATCH(44,商品マスタ!$O$2:$O$201,0)))</f>
        <v/>
      </c>
      <c r="G47" s="7">
        <f>IF(A47="","",INDEX(商品マスタ!$G$2:$G$201,MATCH(44,商品マスタ!$O$2:$O$201,0)))</f>
        <v/>
      </c>
      <c r="H47" s="7">
        <f>IF(A47="","",F47*G47)</f>
        <v/>
      </c>
    </row>
    <row r="48">
      <c r="A48" s="6">
        <f>IFERROR(INDEX(商品マスタ!$A$2:$A$201,MATCH(45,商品マスタ!$O$2:$O$201,0)),"")</f>
        <v/>
      </c>
      <c r="B48" s="11">
        <f>IF(A48="","",INDEX(商品マスタ!$B$2:$B$201,MATCH(45,商品マスタ!$O$2:$O$201,0)))</f>
        <v/>
      </c>
      <c r="C48" s="6">
        <f>IF(A48="","",INDEX(商品マスタ!$K$2:$K$201,MATCH(45,商品マスタ!$O$2:$O$201,0)))</f>
        <v/>
      </c>
      <c r="D48" s="6">
        <f>IF(A48="","",INDEX(商品マスタ!$E$2:$E$201,MATCH(45,商品マスタ!$O$2:$O$201,0)))</f>
        <v/>
      </c>
      <c r="E48" s="6">
        <f>IF(A48="","",INDEX(商品マスタ!$F$2:$F$201,MATCH(45,商品マスタ!$O$2:$O$201,0)))</f>
        <v/>
      </c>
      <c r="F48" s="6">
        <f>IF(A48="","",INDEX(商品マスタ!$M$2:$M$201,MATCH(45,商品マスタ!$O$2:$O$201,0)))</f>
        <v/>
      </c>
      <c r="G48" s="7">
        <f>IF(A48="","",INDEX(商品マスタ!$G$2:$G$201,MATCH(45,商品マスタ!$O$2:$O$201,0)))</f>
        <v/>
      </c>
      <c r="H48" s="7">
        <f>IF(A48="","",F48*G48)</f>
        <v/>
      </c>
    </row>
    <row r="49">
      <c r="A49" s="6">
        <f>IFERROR(INDEX(商品マスタ!$A$2:$A$201,MATCH(46,商品マスタ!$O$2:$O$201,0)),"")</f>
        <v/>
      </c>
      <c r="B49" s="11">
        <f>IF(A49="","",INDEX(商品マスタ!$B$2:$B$201,MATCH(46,商品マスタ!$O$2:$O$201,0)))</f>
        <v/>
      </c>
      <c r="C49" s="6">
        <f>IF(A49="","",INDEX(商品マスタ!$K$2:$K$201,MATCH(46,商品マスタ!$O$2:$O$201,0)))</f>
        <v/>
      </c>
      <c r="D49" s="6">
        <f>IF(A49="","",INDEX(商品マスタ!$E$2:$E$201,MATCH(46,商品マスタ!$O$2:$O$201,0)))</f>
        <v/>
      </c>
      <c r="E49" s="6">
        <f>IF(A49="","",INDEX(商品マスタ!$F$2:$F$201,MATCH(46,商品マスタ!$O$2:$O$201,0)))</f>
        <v/>
      </c>
      <c r="F49" s="6">
        <f>IF(A49="","",INDEX(商品マスタ!$M$2:$M$201,MATCH(46,商品マスタ!$O$2:$O$201,0)))</f>
        <v/>
      </c>
      <c r="G49" s="7">
        <f>IF(A49="","",INDEX(商品マスタ!$G$2:$G$201,MATCH(46,商品マスタ!$O$2:$O$201,0)))</f>
        <v/>
      </c>
      <c r="H49" s="7">
        <f>IF(A49="","",F49*G49)</f>
        <v/>
      </c>
    </row>
    <row r="50">
      <c r="A50" s="6">
        <f>IFERROR(INDEX(商品マスタ!$A$2:$A$201,MATCH(47,商品マスタ!$O$2:$O$201,0)),"")</f>
        <v/>
      </c>
      <c r="B50" s="11">
        <f>IF(A50="","",INDEX(商品マスタ!$B$2:$B$201,MATCH(47,商品マスタ!$O$2:$O$201,0)))</f>
        <v/>
      </c>
      <c r="C50" s="6">
        <f>IF(A50="","",INDEX(商品マスタ!$K$2:$K$201,MATCH(47,商品マスタ!$O$2:$O$201,0)))</f>
        <v/>
      </c>
      <c r="D50" s="6">
        <f>IF(A50="","",INDEX(商品マスタ!$E$2:$E$201,MATCH(47,商品マスタ!$O$2:$O$201,0)))</f>
        <v/>
      </c>
      <c r="E50" s="6">
        <f>IF(A50="","",INDEX(商品マスタ!$F$2:$F$201,MATCH(47,商品マスタ!$O$2:$O$201,0)))</f>
        <v/>
      </c>
      <c r="F50" s="6">
        <f>IF(A50="","",INDEX(商品マスタ!$M$2:$M$201,MATCH(47,商品マスタ!$O$2:$O$201,0)))</f>
        <v/>
      </c>
      <c r="G50" s="7">
        <f>IF(A50="","",INDEX(商品マスタ!$G$2:$G$201,MATCH(47,商品マスタ!$O$2:$O$201,0)))</f>
        <v/>
      </c>
      <c r="H50" s="7">
        <f>IF(A50="","",F50*G50)</f>
        <v/>
      </c>
    </row>
    <row r="51">
      <c r="A51" s="6">
        <f>IFERROR(INDEX(商品マスタ!$A$2:$A$201,MATCH(48,商品マスタ!$O$2:$O$201,0)),"")</f>
        <v/>
      </c>
      <c r="B51" s="11">
        <f>IF(A51="","",INDEX(商品マスタ!$B$2:$B$201,MATCH(48,商品マスタ!$O$2:$O$201,0)))</f>
        <v/>
      </c>
      <c r="C51" s="6">
        <f>IF(A51="","",INDEX(商品マスタ!$K$2:$K$201,MATCH(48,商品マスタ!$O$2:$O$201,0)))</f>
        <v/>
      </c>
      <c r="D51" s="6">
        <f>IF(A51="","",INDEX(商品マスタ!$E$2:$E$201,MATCH(48,商品マスタ!$O$2:$O$201,0)))</f>
        <v/>
      </c>
      <c r="E51" s="6">
        <f>IF(A51="","",INDEX(商品マスタ!$F$2:$F$201,MATCH(48,商品マスタ!$O$2:$O$201,0)))</f>
        <v/>
      </c>
      <c r="F51" s="6">
        <f>IF(A51="","",INDEX(商品マスタ!$M$2:$M$201,MATCH(48,商品マスタ!$O$2:$O$201,0)))</f>
        <v/>
      </c>
      <c r="G51" s="7">
        <f>IF(A51="","",INDEX(商品マスタ!$G$2:$G$201,MATCH(48,商品マスタ!$O$2:$O$201,0)))</f>
        <v/>
      </c>
      <c r="H51" s="7">
        <f>IF(A51="","",F51*G51)</f>
        <v/>
      </c>
    </row>
    <row r="52">
      <c r="A52" s="6">
        <f>IFERROR(INDEX(商品マスタ!$A$2:$A$201,MATCH(49,商品マスタ!$O$2:$O$201,0)),"")</f>
        <v/>
      </c>
      <c r="B52" s="11">
        <f>IF(A52="","",INDEX(商品マスタ!$B$2:$B$201,MATCH(49,商品マスタ!$O$2:$O$201,0)))</f>
        <v/>
      </c>
      <c r="C52" s="6">
        <f>IF(A52="","",INDEX(商品マスタ!$K$2:$K$201,MATCH(49,商品マスタ!$O$2:$O$201,0)))</f>
        <v/>
      </c>
      <c r="D52" s="6">
        <f>IF(A52="","",INDEX(商品マスタ!$E$2:$E$201,MATCH(49,商品マスタ!$O$2:$O$201,0)))</f>
        <v/>
      </c>
      <c r="E52" s="6">
        <f>IF(A52="","",INDEX(商品マスタ!$F$2:$F$201,MATCH(49,商品マスタ!$O$2:$O$201,0)))</f>
        <v/>
      </c>
      <c r="F52" s="6">
        <f>IF(A52="","",INDEX(商品マスタ!$M$2:$M$201,MATCH(49,商品マスタ!$O$2:$O$201,0)))</f>
        <v/>
      </c>
      <c r="G52" s="7">
        <f>IF(A52="","",INDEX(商品マスタ!$G$2:$G$201,MATCH(49,商品マスタ!$O$2:$O$201,0)))</f>
        <v/>
      </c>
      <c r="H52" s="7">
        <f>IF(A52="","",F52*G52)</f>
        <v/>
      </c>
    </row>
    <row r="53">
      <c r="A53" s="6">
        <f>IFERROR(INDEX(商品マスタ!$A$2:$A$201,MATCH(50,商品マスタ!$O$2:$O$201,0)),"")</f>
        <v/>
      </c>
      <c r="B53" s="11">
        <f>IF(A53="","",INDEX(商品マスタ!$B$2:$B$201,MATCH(50,商品マスタ!$O$2:$O$201,0)))</f>
        <v/>
      </c>
      <c r="C53" s="6">
        <f>IF(A53="","",INDEX(商品マスタ!$K$2:$K$201,MATCH(50,商品マスタ!$O$2:$O$201,0)))</f>
        <v/>
      </c>
      <c r="D53" s="6">
        <f>IF(A53="","",INDEX(商品マスタ!$E$2:$E$201,MATCH(50,商品マスタ!$O$2:$O$201,0)))</f>
        <v/>
      </c>
      <c r="E53" s="6">
        <f>IF(A53="","",INDEX(商品マスタ!$F$2:$F$201,MATCH(50,商品マスタ!$O$2:$O$201,0)))</f>
        <v/>
      </c>
      <c r="F53" s="6">
        <f>IF(A53="","",INDEX(商品マスタ!$M$2:$M$201,MATCH(50,商品マスタ!$O$2:$O$201,0)))</f>
        <v/>
      </c>
      <c r="G53" s="7">
        <f>IF(A53="","",INDEX(商品マスタ!$G$2:$G$201,MATCH(50,商品マスタ!$O$2:$O$201,0)))</f>
        <v/>
      </c>
      <c r="H53" s="7">
        <f>IF(A53="","",F53*G53)</f>
        <v/>
      </c>
    </row>
    <row r="54">
      <c r="A54" s="6">
        <f>IFERROR(INDEX(商品マスタ!$A$2:$A$201,MATCH(51,商品マスタ!$O$2:$O$201,0)),"")</f>
        <v/>
      </c>
      <c r="B54" s="11">
        <f>IF(A54="","",INDEX(商品マスタ!$B$2:$B$201,MATCH(51,商品マスタ!$O$2:$O$201,0)))</f>
        <v/>
      </c>
      <c r="C54" s="6">
        <f>IF(A54="","",INDEX(商品マスタ!$K$2:$K$201,MATCH(51,商品マスタ!$O$2:$O$201,0)))</f>
        <v/>
      </c>
      <c r="D54" s="6">
        <f>IF(A54="","",INDEX(商品マスタ!$E$2:$E$201,MATCH(51,商品マスタ!$O$2:$O$201,0)))</f>
        <v/>
      </c>
      <c r="E54" s="6">
        <f>IF(A54="","",INDEX(商品マスタ!$F$2:$F$201,MATCH(51,商品マスタ!$O$2:$O$201,0)))</f>
        <v/>
      </c>
      <c r="F54" s="6">
        <f>IF(A54="","",INDEX(商品マスタ!$M$2:$M$201,MATCH(51,商品マスタ!$O$2:$O$201,0)))</f>
        <v/>
      </c>
      <c r="G54" s="7">
        <f>IF(A54="","",INDEX(商品マスタ!$G$2:$G$201,MATCH(51,商品マスタ!$O$2:$O$201,0)))</f>
        <v/>
      </c>
      <c r="H54" s="7">
        <f>IF(A54="","",F54*G54)</f>
        <v/>
      </c>
    </row>
    <row r="55">
      <c r="A55" s="6">
        <f>IFERROR(INDEX(商品マスタ!$A$2:$A$201,MATCH(52,商品マスタ!$O$2:$O$201,0)),"")</f>
        <v/>
      </c>
      <c r="B55" s="11">
        <f>IF(A55="","",INDEX(商品マスタ!$B$2:$B$201,MATCH(52,商品マスタ!$O$2:$O$201,0)))</f>
        <v/>
      </c>
      <c r="C55" s="6">
        <f>IF(A55="","",INDEX(商品マスタ!$K$2:$K$201,MATCH(52,商品マスタ!$O$2:$O$201,0)))</f>
        <v/>
      </c>
      <c r="D55" s="6">
        <f>IF(A55="","",INDEX(商品マスタ!$E$2:$E$201,MATCH(52,商品マスタ!$O$2:$O$201,0)))</f>
        <v/>
      </c>
      <c r="E55" s="6">
        <f>IF(A55="","",INDEX(商品マスタ!$F$2:$F$201,MATCH(52,商品マスタ!$O$2:$O$201,0)))</f>
        <v/>
      </c>
      <c r="F55" s="6">
        <f>IF(A55="","",INDEX(商品マスタ!$M$2:$M$201,MATCH(52,商品マスタ!$O$2:$O$201,0)))</f>
        <v/>
      </c>
      <c r="G55" s="7">
        <f>IF(A55="","",INDEX(商品マスタ!$G$2:$G$201,MATCH(52,商品マスタ!$O$2:$O$201,0)))</f>
        <v/>
      </c>
      <c r="H55" s="7">
        <f>IF(A55="","",F55*G55)</f>
        <v/>
      </c>
    </row>
    <row r="56">
      <c r="A56" s="6">
        <f>IFERROR(INDEX(商品マスタ!$A$2:$A$201,MATCH(53,商品マスタ!$O$2:$O$201,0)),"")</f>
        <v/>
      </c>
      <c r="B56" s="11">
        <f>IF(A56="","",INDEX(商品マスタ!$B$2:$B$201,MATCH(53,商品マスタ!$O$2:$O$201,0)))</f>
        <v/>
      </c>
      <c r="C56" s="6">
        <f>IF(A56="","",INDEX(商品マスタ!$K$2:$K$201,MATCH(53,商品マスタ!$O$2:$O$201,0)))</f>
        <v/>
      </c>
      <c r="D56" s="6">
        <f>IF(A56="","",INDEX(商品マスタ!$E$2:$E$201,MATCH(53,商品マスタ!$O$2:$O$201,0)))</f>
        <v/>
      </c>
      <c r="E56" s="6">
        <f>IF(A56="","",INDEX(商品マスタ!$F$2:$F$201,MATCH(53,商品マスタ!$O$2:$O$201,0)))</f>
        <v/>
      </c>
      <c r="F56" s="6">
        <f>IF(A56="","",INDEX(商品マスタ!$M$2:$M$201,MATCH(53,商品マスタ!$O$2:$O$201,0)))</f>
        <v/>
      </c>
      <c r="G56" s="7">
        <f>IF(A56="","",INDEX(商品マスタ!$G$2:$G$201,MATCH(53,商品マスタ!$O$2:$O$201,0)))</f>
        <v/>
      </c>
      <c r="H56" s="7">
        <f>IF(A56="","",F56*G56)</f>
        <v/>
      </c>
    </row>
    <row r="57">
      <c r="A57" s="6">
        <f>IFERROR(INDEX(商品マスタ!$A$2:$A$201,MATCH(54,商品マスタ!$O$2:$O$201,0)),"")</f>
        <v/>
      </c>
      <c r="B57" s="11">
        <f>IF(A57="","",INDEX(商品マスタ!$B$2:$B$201,MATCH(54,商品マスタ!$O$2:$O$201,0)))</f>
        <v/>
      </c>
      <c r="C57" s="6">
        <f>IF(A57="","",INDEX(商品マスタ!$K$2:$K$201,MATCH(54,商品マスタ!$O$2:$O$201,0)))</f>
        <v/>
      </c>
      <c r="D57" s="6">
        <f>IF(A57="","",INDEX(商品マスタ!$E$2:$E$201,MATCH(54,商品マスタ!$O$2:$O$201,0)))</f>
        <v/>
      </c>
      <c r="E57" s="6">
        <f>IF(A57="","",INDEX(商品マスタ!$F$2:$F$201,MATCH(54,商品マスタ!$O$2:$O$201,0)))</f>
        <v/>
      </c>
      <c r="F57" s="6">
        <f>IF(A57="","",INDEX(商品マスタ!$M$2:$M$201,MATCH(54,商品マスタ!$O$2:$O$201,0)))</f>
        <v/>
      </c>
      <c r="G57" s="7">
        <f>IF(A57="","",INDEX(商品マスタ!$G$2:$G$201,MATCH(54,商品マスタ!$O$2:$O$201,0)))</f>
        <v/>
      </c>
      <c r="H57" s="7">
        <f>IF(A57="","",F57*G57)</f>
        <v/>
      </c>
    </row>
    <row r="58">
      <c r="A58" s="6">
        <f>IFERROR(INDEX(商品マスタ!$A$2:$A$201,MATCH(55,商品マスタ!$O$2:$O$201,0)),"")</f>
        <v/>
      </c>
      <c r="B58" s="11">
        <f>IF(A58="","",INDEX(商品マスタ!$B$2:$B$201,MATCH(55,商品マスタ!$O$2:$O$201,0)))</f>
        <v/>
      </c>
      <c r="C58" s="6">
        <f>IF(A58="","",INDEX(商品マスタ!$K$2:$K$201,MATCH(55,商品マスタ!$O$2:$O$201,0)))</f>
        <v/>
      </c>
      <c r="D58" s="6">
        <f>IF(A58="","",INDEX(商品マスタ!$E$2:$E$201,MATCH(55,商品マスタ!$O$2:$O$201,0)))</f>
        <v/>
      </c>
      <c r="E58" s="6">
        <f>IF(A58="","",INDEX(商品マスタ!$F$2:$F$201,MATCH(55,商品マスタ!$O$2:$O$201,0)))</f>
        <v/>
      </c>
      <c r="F58" s="6">
        <f>IF(A58="","",INDEX(商品マスタ!$M$2:$M$201,MATCH(55,商品マスタ!$O$2:$O$201,0)))</f>
        <v/>
      </c>
      <c r="G58" s="7">
        <f>IF(A58="","",INDEX(商品マスタ!$G$2:$G$201,MATCH(55,商品マスタ!$O$2:$O$201,0)))</f>
        <v/>
      </c>
      <c r="H58" s="7">
        <f>IF(A58="","",F58*G58)</f>
        <v/>
      </c>
    </row>
    <row r="59">
      <c r="A59" s="6">
        <f>IFERROR(INDEX(商品マスタ!$A$2:$A$201,MATCH(56,商品マスタ!$O$2:$O$201,0)),"")</f>
        <v/>
      </c>
      <c r="B59" s="11">
        <f>IF(A59="","",INDEX(商品マスタ!$B$2:$B$201,MATCH(56,商品マスタ!$O$2:$O$201,0)))</f>
        <v/>
      </c>
      <c r="C59" s="6">
        <f>IF(A59="","",INDEX(商品マスタ!$K$2:$K$201,MATCH(56,商品マスタ!$O$2:$O$201,0)))</f>
        <v/>
      </c>
      <c r="D59" s="6">
        <f>IF(A59="","",INDEX(商品マスタ!$E$2:$E$201,MATCH(56,商品マスタ!$O$2:$O$201,0)))</f>
        <v/>
      </c>
      <c r="E59" s="6">
        <f>IF(A59="","",INDEX(商品マスタ!$F$2:$F$201,MATCH(56,商品マスタ!$O$2:$O$201,0)))</f>
        <v/>
      </c>
      <c r="F59" s="6">
        <f>IF(A59="","",INDEX(商品マスタ!$M$2:$M$201,MATCH(56,商品マスタ!$O$2:$O$201,0)))</f>
        <v/>
      </c>
      <c r="G59" s="7">
        <f>IF(A59="","",INDEX(商品マスタ!$G$2:$G$201,MATCH(56,商品マスタ!$O$2:$O$201,0)))</f>
        <v/>
      </c>
      <c r="H59" s="7">
        <f>IF(A59="","",F59*G59)</f>
        <v/>
      </c>
    </row>
    <row r="60">
      <c r="A60" s="6">
        <f>IFERROR(INDEX(商品マスタ!$A$2:$A$201,MATCH(57,商品マスタ!$O$2:$O$201,0)),"")</f>
        <v/>
      </c>
      <c r="B60" s="11">
        <f>IF(A60="","",INDEX(商品マスタ!$B$2:$B$201,MATCH(57,商品マスタ!$O$2:$O$201,0)))</f>
        <v/>
      </c>
      <c r="C60" s="6">
        <f>IF(A60="","",INDEX(商品マスタ!$K$2:$K$201,MATCH(57,商品マスタ!$O$2:$O$201,0)))</f>
        <v/>
      </c>
      <c r="D60" s="6">
        <f>IF(A60="","",INDEX(商品マスタ!$E$2:$E$201,MATCH(57,商品マスタ!$O$2:$O$201,0)))</f>
        <v/>
      </c>
      <c r="E60" s="6">
        <f>IF(A60="","",INDEX(商品マスタ!$F$2:$F$201,MATCH(57,商品マスタ!$O$2:$O$201,0)))</f>
        <v/>
      </c>
      <c r="F60" s="6">
        <f>IF(A60="","",INDEX(商品マスタ!$M$2:$M$201,MATCH(57,商品マスタ!$O$2:$O$201,0)))</f>
        <v/>
      </c>
      <c r="G60" s="7">
        <f>IF(A60="","",INDEX(商品マスタ!$G$2:$G$201,MATCH(57,商品マスタ!$O$2:$O$201,0)))</f>
        <v/>
      </c>
      <c r="H60" s="7">
        <f>IF(A60="","",F60*G60)</f>
        <v/>
      </c>
    </row>
    <row r="61">
      <c r="A61" s="6">
        <f>IFERROR(INDEX(商品マスタ!$A$2:$A$201,MATCH(58,商品マスタ!$O$2:$O$201,0)),"")</f>
        <v/>
      </c>
      <c r="B61" s="11">
        <f>IF(A61="","",INDEX(商品マスタ!$B$2:$B$201,MATCH(58,商品マスタ!$O$2:$O$201,0)))</f>
        <v/>
      </c>
      <c r="C61" s="6">
        <f>IF(A61="","",INDEX(商品マスタ!$K$2:$K$201,MATCH(58,商品マスタ!$O$2:$O$201,0)))</f>
        <v/>
      </c>
      <c r="D61" s="6">
        <f>IF(A61="","",INDEX(商品マスタ!$E$2:$E$201,MATCH(58,商品マスタ!$O$2:$O$201,0)))</f>
        <v/>
      </c>
      <c r="E61" s="6">
        <f>IF(A61="","",INDEX(商品マスタ!$F$2:$F$201,MATCH(58,商品マスタ!$O$2:$O$201,0)))</f>
        <v/>
      </c>
      <c r="F61" s="6">
        <f>IF(A61="","",INDEX(商品マスタ!$M$2:$M$201,MATCH(58,商品マスタ!$O$2:$O$201,0)))</f>
        <v/>
      </c>
      <c r="G61" s="7">
        <f>IF(A61="","",INDEX(商品マスタ!$G$2:$G$201,MATCH(58,商品マスタ!$O$2:$O$201,0)))</f>
        <v/>
      </c>
      <c r="H61" s="7">
        <f>IF(A61="","",F61*G61)</f>
        <v/>
      </c>
    </row>
    <row r="62">
      <c r="A62" s="6">
        <f>IFERROR(INDEX(商品マスタ!$A$2:$A$201,MATCH(59,商品マスタ!$O$2:$O$201,0)),"")</f>
        <v/>
      </c>
      <c r="B62" s="11">
        <f>IF(A62="","",INDEX(商品マスタ!$B$2:$B$201,MATCH(59,商品マスタ!$O$2:$O$201,0)))</f>
        <v/>
      </c>
      <c r="C62" s="6">
        <f>IF(A62="","",INDEX(商品マスタ!$K$2:$K$201,MATCH(59,商品マスタ!$O$2:$O$201,0)))</f>
        <v/>
      </c>
      <c r="D62" s="6">
        <f>IF(A62="","",INDEX(商品マスタ!$E$2:$E$201,MATCH(59,商品マスタ!$O$2:$O$201,0)))</f>
        <v/>
      </c>
      <c r="E62" s="6">
        <f>IF(A62="","",INDEX(商品マスタ!$F$2:$F$201,MATCH(59,商品マスタ!$O$2:$O$201,0)))</f>
        <v/>
      </c>
      <c r="F62" s="6">
        <f>IF(A62="","",INDEX(商品マスタ!$M$2:$M$201,MATCH(59,商品マスタ!$O$2:$O$201,0)))</f>
        <v/>
      </c>
      <c r="G62" s="7">
        <f>IF(A62="","",INDEX(商品マスタ!$G$2:$G$201,MATCH(59,商品マスタ!$O$2:$O$201,0)))</f>
        <v/>
      </c>
      <c r="H62" s="7">
        <f>IF(A62="","",F62*G62)</f>
        <v/>
      </c>
    </row>
    <row r="63">
      <c r="A63" s="6">
        <f>IFERROR(INDEX(商品マスタ!$A$2:$A$201,MATCH(60,商品マスタ!$O$2:$O$201,0)),"")</f>
        <v/>
      </c>
      <c r="B63" s="11">
        <f>IF(A63="","",INDEX(商品マスタ!$B$2:$B$201,MATCH(60,商品マスタ!$O$2:$O$201,0)))</f>
        <v/>
      </c>
      <c r="C63" s="6">
        <f>IF(A63="","",INDEX(商品マスタ!$K$2:$K$201,MATCH(60,商品マスタ!$O$2:$O$201,0)))</f>
        <v/>
      </c>
      <c r="D63" s="6">
        <f>IF(A63="","",INDEX(商品マスタ!$E$2:$E$201,MATCH(60,商品マスタ!$O$2:$O$201,0)))</f>
        <v/>
      </c>
      <c r="E63" s="6">
        <f>IF(A63="","",INDEX(商品マスタ!$F$2:$F$201,MATCH(60,商品マスタ!$O$2:$O$201,0)))</f>
        <v/>
      </c>
      <c r="F63" s="6">
        <f>IF(A63="","",INDEX(商品マスタ!$M$2:$M$201,MATCH(60,商品マスタ!$O$2:$O$201,0)))</f>
        <v/>
      </c>
      <c r="G63" s="7">
        <f>IF(A63="","",INDEX(商品マスタ!$G$2:$G$201,MATCH(60,商品マスタ!$O$2:$O$201,0)))</f>
        <v/>
      </c>
      <c r="H63" s="7">
        <f>IF(A63="","",F63*G63)</f>
        <v/>
      </c>
    </row>
    <row r="64">
      <c r="G64" s="8" t="inlineStr">
        <is>
          <t>合計</t>
        </is>
      </c>
      <c r="H64" s="9">
        <f>SUM(H4:H63)</f>
        <v/>
      </c>
    </row>
  </sheetData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2026-09-19T11:51:15Z</dcterms:created>
  <dcterms:modified xmlns:dcterms="http://purl.org/dc/terms/" xmlns:xsi="http://www.w3.org/2001/XMLSchema-instance" xsi:type="dcterms:W3CDTF">2026-09-19T11:51:16Z</dcterms:modified>
</cp:coreProperties>
</file>